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155" windowHeight="8010"/>
  </bookViews>
  <sheets>
    <sheet name="Trophy Trackers" sheetId="1" r:id="rId1"/>
    <sheet name="Level Scores - Tatooine" sheetId="5" r:id="rId2"/>
    <sheet name="Level Scores - Death Star" sheetId="13" r:id="rId3"/>
    <sheet name="Level Scores - Hoth" sheetId="14" r:id="rId4"/>
    <sheet name="Level Scores - Path Of The Jedi" sheetId="15" r:id="rId5"/>
    <sheet name="Level Scores - Exclusive Levels" sheetId="16" r:id="rId6"/>
    <sheet name="Example" sheetId="17" r:id="rId7"/>
  </sheets>
  <calcPr calcId="145621"/>
</workbook>
</file>

<file path=xl/calcChain.xml><?xml version="1.0" encoding="utf-8"?>
<calcChain xmlns="http://schemas.openxmlformats.org/spreadsheetml/2006/main">
  <c r="E44" i="17" l="1"/>
  <c r="F43" i="17"/>
  <c r="F44" i="17" s="1"/>
  <c r="E43" i="17"/>
  <c r="D43" i="17"/>
  <c r="D44" i="17" s="1"/>
  <c r="C43" i="17"/>
  <c r="C44" i="17" s="1"/>
  <c r="B42" i="17"/>
  <c r="B41" i="17"/>
  <c r="B40" i="17"/>
  <c r="B39" i="17"/>
  <c r="B38" i="17"/>
  <c r="B37" i="17"/>
  <c r="B36" i="17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K20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6" i="17"/>
  <c r="B5" i="17"/>
  <c r="B4" i="17"/>
  <c r="B3" i="17"/>
  <c r="B15" i="16" l="1"/>
  <c r="B22" i="16"/>
  <c r="B21" i="16"/>
  <c r="B20" i="16"/>
  <c r="B19" i="16"/>
  <c r="B18" i="16"/>
  <c r="B17" i="16"/>
  <c r="B16" i="16"/>
  <c r="B14" i="16"/>
  <c r="B13" i="16"/>
  <c r="B12" i="16"/>
  <c r="B11" i="16"/>
  <c r="B10" i="16"/>
  <c r="B9" i="16"/>
  <c r="B8" i="16"/>
  <c r="B7" i="16"/>
  <c r="B6" i="16"/>
  <c r="B5" i="16"/>
  <c r="B4" i="16"/>
  <c r="B3" i="16"/>
  <c r="K20" i="16"/>
  <c r="I7" i="15" l="1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6" i="15"/>
  <c r="I5" i="15"/>
  <c r="I4" i="15"/>
  <c r="I3" i="15"/>
  <c r="I44" i="15" l="1"/>
  <c r="C35" i="1" l="1"/>
  <c r="F23" i="16" l="1"/>
  <c r="F24" i="16" s="1"/>
  <c r="E23" i="16"/>
  <c r="E24" i="16" s="1"/>
  <c r="D23" i="16"/>
  <c r="D24" i="16" s="1"/>
  <c r="C23" i="16"/>
  <c r="C24" i="16" s="1"/>
  <c r="B3" i="15"/>
  <c r="B4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K20" i="15"/>
  <c r="F43" i="15"/>
  <c r="F44" i="15" s="1"/>
  <c r="E43" i="15"/>
  <c r="E44" i="15" s="1"/>
  <c r="D43" i="15"/>
  <c r="D44" i="15" s="1"/>
  <c r="C43" i="15"/>
  <c r="C44" i="15" s="1"/>
  <c r="K20" i="14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F43" i="14"/>
  <c r="F44" i="14" s="1"/>
  <c r="E43" i="14"/>
  <c r="E44" i="14" s="1"/>
  <c r="D43" i="14"/>
  <c r="D44" i="14" s="1"/>
  <c r="C43" i="14"/>
  <c r="C44" i="14" s="1"/>
  <c r="B20" i="13" l="1"/>
  <c r="B34" i="13"/>
  <c r="B35" i="13"/>
  <c r="B3" i="13"/>
  <c r="B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6" i="13"/>
  <c r="B37" i="13"/>
  <c r="B38" i="13"/>
  <c r="B39" i="13"/>
  <c r="B40" i="13"/>
  <c r="B41" i="13"/>
  <c r="B42" i="13"/>
  <c r="K20" i="5" l="1"/>
  <c r="K20" i="13"/>
  <c r="F43" i="13"/>
  <c r="F44" i="13" s="1"/>
  <c r="E43" i="13"/>
  <c r="E44" i="13" s="1"/>
  <c r="D43" i="13"/>
  <c r="D44" i="13" s="1"/>
  <c r="C43" i="13"/>
  <c r="C44" i="13" s="1"/>
  <c r="H55" i="1" l="1"/>
  <c r="J55" i="1"/>
  <c r="I55" i="1"/>
  <c r="C13" i="1"/>
  <c r="B33" i="5"/>
  <c r="B27" i="5"/>
  <c r="B25" i="5"/>
  <c r="B15" i="5"/>
  <c r="E35" i="1"/>
  <c r="D35" i="1"/>
  <c r="H13" i="1"/>
  <c r="J13" i="1"/>
  <c r="I13" i="1"/>
  <c r="E13" i="1"/>
  <c r="D13" i="1"/>
  <c r="B3" i="5" l="1"/>
  <c r="B38" i="5"/>
  <c r="B42" i="5"/>
  <c r="B41" i="5"/>
  <c r="B40" i="5"/>
  <c r="B39" i="5"/>
  <c r="B37" i="5"/>
  <c r="B36" i="5"/>
  <c r="B35" i="5"/>
  <c r="B34" i="5"/>
  <c r="B32" i="5"/>
  <c r="B31" i="5"/>
  <c r="B30" i="5"/>
  <c r="B29" i="5"/>
  <c r="B28" i="5"/>
  <c r="B26" i="5"/>
  <c r="B24" i="5"/>
  <c r="B23" i="5"/>
  <c r="B22" i="5"/>
  <c r="B21" i="5"/>
  <c r="B20" i="5"/>
  <c r="B19" i="5"/>
  <c r="B18" i="5"/>
  <c r="B17" i="5"/>
  <c r="B16" i="5"/>
  <c r="B14" i="5"/>
  <c r="B13" i="5"/>
  <c r="B12" i="5"/>
  <c r="B11" i="5"/>
  <c r="B10" i="5"/>
  <c r="B9" i="5"/>
  <c r="B8" i="5"/>
  <c r="B7" i="5"/>
  <c r="B6" i="5"/>
  <c r="B5" i="5"/>
  <c r="B4" i="5"/>
  <c r="E43" i="5" l="1"/>
  <c r="E44" i="5" s="1"/>
  <c r="C43" i="5" l="1"/>
  <c r="C44" i="5" s="1"/>
  <c r="D43" i="5"/>
  <c r="D44" i="5" s="1"/>
  <c r="F43" i="5"/>
  <c r="F44" i="5" s="1"/>
</calcChain>
</file>

<file path=xl/sharedStrings.xml><?xml version="1.0" encoding="utf-8"?>
<sst xmlns="http://schemas.openxmlformats.org/spreadsheetml/2006/main" count="328" uniqueCount="144">
  <si>
    <t>1-13</t>
  </si>
  <si>
    <t>1-25</t>
  </si>
  <si>
    <t>1-31</t>
  </si>
  <si>
    <t>2-18</t>
  </si>
  <si>
    <t>2-33</t>
  </si>
  <si>
    <t>3-17</t>
  </si>
  <si>
    <t>1-23</t>
  </si>
  <si>
    <t>2-32</t>
  </si>
  <si>
    <t>3-27</t>
  </si>
  <si>
    <t>4-4</t>
  </si>
  <si>
    <t>4-19</t>
  </si>
  <si>
    <t>3-36</t>
  </si>
  <si>
    <t>4-14</t>
  </si>
  <si>
    <t>Level</t>
  </si>
  <si>
    <t>Score (PS3)</t>
  </si>
  <si>
    <t>Score (Vita)</t>
  </si>
  <si>
    <t>Score (PS4)</t>
  </si>
  <si>
    <t xml:space="preserve">Trophy: </t>
  </si>
  <si>
    <t>Obtained (PS3)</t>
  </si>
  <si>
    <t>Obtained (Vita)</t>
  </si>
  <si>
    <t>Obtained (PS4)</t>
  </si>
  <si>
    <t>Less: Trophy</t>
  </si>
  <si>
    <t>3-28</t>
  </si>
  <si>
    <t>3-29</t>
  </si>
  <si>
    <t>3-31</t>
  </si>
  <si>
    <t>3-32</t>
  </si>
  <si>
    <t>3-33</t>
  </si>
  <si>
    <t>3-34</t>
  </si>
  <si>
    <t>3-39</t>
  </si>
  <si>
    <t>*</t>
  </si>
  <si>
    <t>Less: Guide</t>
  </si>
  <si>
    <t>Guide:</t>
  </si>
  <si>
    <t>**No score trophy, only 3 stars**</t>
  </si>
  <si>
    <t>* 3-30</t>
  </si>
  <si>
    <t>* 3-35</t>
  </si>
  <si>
    <t>* 3-36</t>
  </si>
  <si>
    <t>* 3-37</t>
  </si>
  <si>
    <t>* 3-38</t>
  </si>
  <si>
    <t>* 3-40</t>
  </si>
  <si>
    <t>* E-13</t>
  </si>
  <si>
    <t xml:space="preserve">Trophy Requirements: </t>
  </si>
  <si>
    <t>Find 5 Golden Droids</t>
  </si>
  <si>
    <t>Link to Walkthrough Guide - Golden Droids</t>
  </si>
  <si>
    <t>Find All 5 Jetpacks</t>
  </si>
  <si>
    <t>Found in Levels:</t>
  </si>
  <si>
    <t>Link to Walkthrough Guide - Jetpacks</t>
  </si>
  <si>
    <t xml:space="preserve"> (* Recommended Level)</t>
  </si>
  <si>
    <t>Link to Walkthrough Guide - Mynock Tangle</t>
  </si>
  <si>
    <t>Trophy Requirements:    Pop Mynock using other Mynock, in 6 different levels</t>
  </si>
  <si>
    <t>Trophy Requirements:    100% destruction score with Falcon, 50 times</t>
  </si>
  <si>
    <t>Total 100% scores:</t>
  </si>
  <si>
    <t>Trophy Requirements:    Use only 1 bird to complete level, 10 different levels</t>
  </si>
  <si>
    <t>Total 1-Birds:</t>
  </si>
  <si>
    <t>Well, look at you!</t>
  </si>
  <si>
    <t>No more training do you require</t>
  </si>
  <si>
    <t>The Force is strong</t>
  </si>
  <si>
    <t>Finish the level in the shortest amount of time.</t>
  </si>
  <si>
    <t>Have the longest flight with one bird.</t>
  </si>
  <si>
    <t>Get the most points with one bird.</t>
  </si>
  <si>
    <t>Use less than half of the birds you are given to clear a level.</t>
  </si>
  <si>
    <t>Destroy all of the TNT and pigs in a level.</t>
  </si>
  <si>
    <t>Explode multiple TNT boxes with one bird.</t>
  </si>
  <si>
    <t>Have a bird pop a pig with a direct hit.</t>
  </si>
  <si>
    <t>Fastest Finish!</t>
  </si>
  <si>
    <t>Longest Flight!</t>
  </si>
  <si>
    <t>Highest score with one bird</t>
  </si>
  <si>
    <t>No ability used</t>
  </si>
  <si>
    <t>Less than 50% birds used</t>
  </si>
  <si>
    <t>TNT takes out all pigs</t>
  </si>
  <si>
    <t>Total TNT and pig takeout</t>
  </si>
  <si>
    <t>Hit by a blaster, take out a pig!</t>
  </si>
  <si>
    <t>Multi-TNT explosion!</t>
  </si>
  <si>
    <t>Direct hit on a pig</t>
  </si>
  <si>
    <t>Bonus Score</t>
  </si>
  <si>
    <t>How To Obtain</t>
  </si>
  <si>
    <t>Use TNT to pop all of the pigs in a level.</t>
  </si>
  <si>
    <t>Do not use any of your birds' special abilities in a level.</t>
  </si>
  <si>
    <t>Pop a pig after being hit by a blaster.</t>
  </si>
  <si>
    <t>Hint</t>
  </si>
  <si>
    <t>Use Level Tatooine 1-8</t>
  </si>
  <si>
    <t xml:space="preserve">Trophies: </t>
  </si>
  <si>
    <t>Get 5 different bonus scores</t>
  </si>
  <si>
    <t>These first 3 scores are obtained each round by best scores of the participants.</t>
  </si>
  <si>
    <t>Get 1 bonus score</t>
  </si>
  <si>
    <t>Get all 10 different bonus scores</t>
  </si>
  <si>
    <t>To earn the 3 multiplayer trophies, play Score Attack mode and achieve all the bonus scores listed. Hints to obtain the score are listed next to the bonus score.</t>
  </si>
  <si>
    <t>Link to Trophy Guide - The Force is strong</t>
  </si>
  <si>
    <t>Trophy Trackers</t>
  </si>
  <si>
    <t>Multiplayer Bonus Scores Tracker</t>
  </si>
  <si>
    <t>Bonus Scores are cumulative over all matches played.</t>
  </si>
  <si>
    <t>ABN Leaderboard Average</t>
  </si>
  <si>
    <t>World Score</t>
  </si>
  <si>
    <t>Notes</t>
  </si>
  <si>
    <t>High Score Tracker - World Levels - Tatooine</t>
  </si>
  <si>
    <r>
      <t>that level. Read</t>
    </r>
    <r>
      <rPr>
        <b/>
        <sz val="11"/>
        <color theme="1"/>
        <rFont val="Calibri"/>
        <family val="2"/>
        <scheme val="minor"/>
      </rPr>
      <t xml:space="preserve"> all</t>
    </r>
    <r>
      <rPr>
        <sz val="11"/>
        <color theme="1"/>
        <rFont val="Calibri"/>
        <family val="2"/>
        <scheme val="minor"/>
      </rPr>
      <t xml:space="preserve"> the comments for the best 3-star level strategies.</t>
    </r>
  </si>
  <si>
    <t>Click the level name for a walkthrough guide from AngryBirdsNest.com for</t>
  </si>
  <si>
    <t>Color Key</t>
  </si>
  <si>
    <t>No Color</t>
  </si>
  <si>
    <t>Red Background</t>
  </si>
  <si>
    <t>Yellow / Yellow Text</t>
  </si>
  <si>
    <t>Green / Green Text</t>
  </si>
  <si>
    <t>Red / Red Text</t>
  </si>
  <si>
    <r>
      <t xml:space="preserve">Your Score is </t>
    </r>
    <r>
      <rPr>
        <b/>
        <sz val="11"/>
        <color theme="1"/>
        <rFont val="Calibri"/>
        <family val="2"/>
        <scheme val="minor"/>
      </rPr>
      <t>Under</t>
    </r>
    <r>
      <rPr>
        <sz val="11"/>
        <color theme="1"/>
        <rFont val="Calibri"/>
        <family val="2"/>
        <scheme val="minor"/>
      </rPr>
      <t xml:space="preserve"> the ABN Average score, within 1,000 points.</t>
    </r>
  </si>
  <si>
    <t>Tracker Information</t>
  </si>
  <si>
    <t>High Score Color Key</t>
  </si>
  <si>
    <t>Blue / Blue Text</t>
  </si>
  <si>
    <t>Your Level's High Score is:</t>
  </si>
  <si>
    <t>More than 10 levels will need to be "1-birded" to attain 3-star scores</t>
  </si>
  <si>
    <t xml:space="preserve"> and high score trophies; this trophy is likely to be attained naturally.</t>
  </si>
  <si>
    <r>
      <rPr>
        <b/>
        <sz val="11"/>
        <rFont val="Eras Medium ITC"/>
        <family val="2"/>
      </rPr>
      <t>Jetpacks Collected</t>
    </r>
    <r>
      <rPr>
        <sz val="11"/>
        <rFont val="Eras Medium ITC"/>
        <family val="2"/>
      </rPr>
      <t xml:space="preserve"> (Jettisoned Jetpacks)</t>
    </r>
  </si>
  <si>
    <r>
      <rPr>
        <b/>
        <sz val="11"/>
        <rFont val="Eras Medium ITC"/>
        <family val="2"/>
      </rPr>
      <t>Golden Droids Collected</t>
    </r>
    <r>
      <rPr>
        <sz val="11"/>
        <rFont val="Eras Medium ITC"/>
        <family val="2"/>
      </rPr>
      <t xml:space="preserve"> (Probe Gatherer)</t>
    </r>
  </si>
  <si>
    <r>
      <rPr>
        <b/>
        <sz val="11"/>
        <rFont val="Eras Medium ITC"/>
        <family val="2"/>
      </rPr>
      <t>Mynock popped using another Mynock</t>
    </r>
    <r>
      <rPr>
        <sz val="11"/>
        <rFont val="Eras Medium ITC"/>
        <family val="2"/>
      </rPr>
      <t xml:space="preserve"> (Mynock Tangle)</t>
    </r>
  </si>
  <si>
    <r>
      <rPr>
        <b/>
        <sz val="11"/>
        <rFont val="Eras Medium ITC"/>
        <family val="2"/>
      </rPr>
      <t>Total Destruction with Millenium Falcon</t>
    </r>
    <r>
      <rPr>
        <sz val="11"/>
        <rFont val="Eras Medium ITC"/>
        <family val="2"/>
      </rPr>
      <t xml:space="preserve"> (Hyperspace)</t>
    </r>
  </si>
  <si>
    <r>
      <rPr>
        <b/>
        <sz val="11"/>
        <rFont val="Eras Medium ITC"/>
        <family val="2"/>
      </rPr>
      <t>Use One Bird To Complete Level</t>
    </r>
    <r>
      <rPr>
        <sz val="11"/>
        <rFont val="Eras Medium ITC"/>
        <family val="2"/>
      </rPr>
      <t xml:space="preserve"> (The Birds Be With You)</t>
    </r>
  </si>
  <si>
    <r>
      <t xml:space="preserve">Your Score is </t>
    </r>
    <r>
      <rPr>
        <b/>
        <sz val="11"/>
        <color rgb="FF9C0006"/>
        <rFont val="Calibri"/>
        <family val="2"/>
        <scheme val="minor"/>
      </rPr>
      <t>Under</t>
    </r>
    <r>
      <rPr>
        <sz val="11"/>
        <color rgb="FF9C0006"/>
        <rFont val="Calibri"/>
        <family val="2"/>
        <scheme val="minor"/>
      </rPr>
      <t xml:space="preserve"> the ABN Average Score, by over 3,000 points</t>
    </r>
  </si>
  <si>
    <r>
      <t xml:space="preserve">Your Score is </t>
    </r>
    <r>
      <rPr>
        <b/>
        <sz val="11"/>
        <rFont val="Calibri"/>
        <family val="2"/>
        <scheme val="minor"/>
      </rPr>
      <t>Under</t>
    </r>
    <r>
      <rPr>
        <sz val="11"/>
        <rFont val="Calibri"/>
        <family val="2"/>
        <scheme val="minor"/>
      </rPr>
      <t xml:space="preserve"> the ABN Average Score, by over 2,000 points</t>
    </r>
  </si>
  <si>
    <r>
      <t xml:space="preserve">Your Score is </t>
    </r>
    <r>
      <rPr>
        <b/>
        <sz val="11"/>
        <color rgb="FF9C6500"/>
        <rFont val="Calibri"/>
        <family val="2"/>
        <scheme val="minor"/>
      </rPr>
      <t>Under</t>
    </r>
    <r>
      <rPr>
        <sz val="11"/>
        <color rgb="FF9C6500"/>
        <rFont val="Calibri"/>
        <family val="2"/>
        <scheme val="minor"/>
      </rPr>
      <t xml:space="preserve"> the ABN Average Score, by over 1,000 points</t>
    </r>
  </si>
  <si>
    <r>
      <t xml:space="preserve">Your High Score is </t>
    </r>
    <r>
      <rPr>
        <b/>
        <sz val="11"/>
        <color rgb="FF006100"/>
        <rFont val="Calibri"/>
        <family val="2"/>
        <scheme val="minor"/>
      </rPr>
      <t xml:space="preserve">Over </t>
    </r>
    <r>
      <rPr>
        <sz val="11"/>
        <color rgb="FF006100"/>
        <rFont val="Calibri"/>
        <family val="2"/>
        <scheme val="minor"/>
      </rPr>
      <t>the ABN Average Score!</t>
    </r>
  </si>
  <si>
    <t>TOTAL Levels Completed</t>
  </si>
  <si>
    <t>TOTAL Collected</t>
  </si>
  <si>
    <r>
      <rPr>
        <b/>
        <sz val="11"/>
        <color theme="1"/>
        <rFont val="Calibri"/>
        <family val="2"/>
        <scheme val="minor"/>
      </rPr>
      <t>Levels with *:</t>
    </r>
    <r>
      <rPr>
        <sz val="11"/>
        <color theme="1"/>
        <rFont val="Calibri"/>
        <family val="2"/>
        <scheme val="minor"/>
      </rPr>
      <t xml:space="preserve"> The level includes a Collectible Item. To track your collectible progress, use the sheet:</t>
    </r>
  </si>
  <si>
    <t>No High Score Entered, go complete the level and record a High Score!</t>
  </si>
  <si>
    <t xml:space="preserve">TOTAL Scores Achieved </t>
  </si>
  <si>
    <t>Total 100% Falcon scores:</t>
  </si>
  <si>
    <t>Total 1-Bird Levels:</t>
  </si>
  <si>
    <r>
      <t xml:space="preserve">Your High Score is </t>
    </r>
    <r>
      <rPr>
        <b/>
        <sz val="11"/>
        <color theme="3"/>
        <rFont val="Calibri"/>
        <family val="2"/>
        <scheme val="minor"/>
      </rPr>
      <t>Over</t>
    </r>
    <r>
      <rPr>
        <sz val="11"/>
        <color theme="3"/>
        <rFont val="Calibri"/>
        <family val="2"/>
        <scheme val="minor"/>
      </rPr>
      <t xml:space="preserve"> the ABN Average Score,</t>
    </r>
    <r>
      <rPr>
        <b/>
        <sz val="11"/>
        <color theme="3"/>
        <rFont val="Calibri"/>
        <family val="2"/>
        <scheme val="minor"/>
      </rPr>
      <t xml:space="preserve"> by over 4,000 points!</t>
    </r>
  </si>
  <si>
    <t>AngryBirdsNest.com Leaderboards:</t>
  </si>
  <si>
    <t>High Score Tracker - World Levels - Death Star</t>
  </si>
  <si>
    <t>High Score Tracker - World Levels - Hoth</t>
  </si>
  <si>
    <t>High Score Tracker - World Levels - Path Of The Jedi</t>
  </si>
  <si>
    <t>High Score Tracker - World Levels - Exclusive Levels</t>
  </si>
  <si>
    <t>Notes (3*)</t>
  </si>
  <si>
    <t>ps4 - average</t>
  </si>
  <si>
    <t>*green saber</t>
  </si>
  <si>
    <t>YouTuber Average</t>
  </si>
  <si>
    <t>Click the level name for a walkthrough Youtube video for that level.</t>
  </si>
  <si>
    <t>YT Playlist:</t>
  </si>
  <si>
    <r>
      <t xml:space="preserve">Your Score is </t>
    </r>
    <r>
      <rPr>
        <b/>
        <sz val="11"/>
        <color theme="1"/>
        <rFont val="Calibri"/>
        <family val="2"/>
        <scheme val="minor"/>
      </rPr>
      <t>Under</t>
    </r>
    <r>
      <rPr>
        <sz val="11"/>
        <color theme="1"/>
        <rFont val="Calibri"/>
        <family val="2"/>
        <scheme val="minor"/>
      </rPr>
      <t xml:space="preserve"> the Average score, within 1,000 points.</t>
    </r>
  </si>
  <si>
    <r>
      <t xml:space="preserve">Your Score is </t>
    </r>
    <r>
      <rPr>
        <b/>
        <sz val="11"/>
        <color rgb="FF9C6500"/>
        <rFont val="Calibri"/>
        <family val="2"/>
        <scheme val="minor"/>
      </rPr>
      <t>Under</t>
    </r>
    <r>
      <rPr>
        <sz val="11"/>
        <color rgb="FF9C6500"/>
        <rFont val="Calibri"/>
        <family val="2"/>
        <scheme val="minor"/>
      </rPr>
      <t xml:space="preserve"> the Average Score, by over 1,000 points</t>
    </r>
  </si>
  <si>
    <r>
      <t xml:space="preserve">Your Score is </t>
    </r>
    <r>
      <rPr>
        <b/>
        <sz val="11"/>
        <rFont val="Calibri"/>
        <family val="2"/>
        <scheme val="minor"/>
      </rPr>
      <t>Under</t>
    </r>
    <r>
      <rPr>
        <sz val="11"/>
        <rFont val="Calibri"/>
        <family val="2"/>
        <scheme val="minor"/>
      </rPr>
      <t xml:space="preserve"> the Average Score, by over 2,000 points</t>
    </r>
  </si>
  <si>
    <r>
      <t xml:space="preserve">Your Score is </t>
    </r>
    <r>
      <rPr>
        <b/>
        <sz val="11"/>
        <color rgb="FF9C0006"/>
        <rFont val="Calibri"/>
        <family val="2"/>
        <scheme val="minor"/>
      </rPr>
      <t>Under</t>
    </r>
    <r>
      <rPr>
        <sz val="11"/>
        <color rgb="FF9C0006"/>
        <rFont val="Calibri"/>
        <family val="2"/>
        <scheme val="minor"/>
      </rPr>
      <t xml:space="preserve"> the Average Score, by over 3,000 points</t>
    </r>
  </si>
  <si>
    <t>Retrieved: 1/30/2020</t>
  </si>
  <si>
    <t>Hint: Use Tatooine 1-1. Aim to put droid in top left tower crevice for</t>
  </si>
  <si>
    <t>an easy 100% run. (Note: The same level can be used multiple times)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</si>
</sst>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ourier New"/>
      <family val="3"/>
    </font>
    <font>
      <sz val="11"/>
      <name val="Courier New"/>
      <family val="3"/>
    </font>
    <font>
      <u/>
      <sz val="11"/>
      <color theme="10"/>
      <name val="Century Gothic"/>
      <family val="2"/>
    </font>
    <font>
      <sz val="11"/>
      <color theme="1"/>
      <name val="Century Gothic"/>
      <family val="2"/>
    </font>
    <font>
      <sz val="11"/>
      <name val="Eras Medium ITC"/>
      <family val="2"/>
    </font>
    <font>
      <b/>
      <sz val="11"/>
      <name val="Eras Medium ITC"/>
      <family val="2"/>
    </font>
    <font>
      <b/>
      <sz val="20"/>
      <color theme="1"/>
      <name val="Eras Bold ITC"/>
      <family val="2"/>
    </font>
    <font>
      <b/>
      <u/>
      <sz val="11"/>
      <color theme="10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20"/>
      <color theme="0" tint="-0.14999847407452621"/>
      <name val="Eras Bold ITC"/>
      <family val="2"/>
    </font>
    <font>
      <sz val="11"/>
      <name val="Century Gothic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5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ck">
        <color auto="1"/>
      </right>
      <top style="dashed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slantDashDot">
        <color auto="1"/>
      </left>
      <right style="thick">
        <color auto="1"/>
      </right>
      <top style="mediumDashed">
        <color auto="1"/>
      </top>
      <bottom style="hair">
        <color auto="1"/>
      </bottom>
      <diagonal/>
    </border>
    <border>
      <left style="slantDashDot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dotted">
        <color auto="1"/>
      </left>
      <right/>
      <top/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mediumDashed">
        <color auto="1"/>
      </bottom>
      <diagonal/>
    </border>
    <border>
      <left/>
      <right/>
      <top style="hair">
        <color auto="1"/>
      </top>
      <bottom style="mediumDashed">
        <color auto="1"/>
      </bottom>
      <diagonal/>
    </border>
    <border>
      <left style="thick">
        <color auto="1"/>
      </left>
      <right style="dotted">
        <color auto="1"/>
      </right>
      <top/>
      <bottom style="hair">
        <color auto="1"/>
      </bottom>
      <diagonal/>
    </border>
    <border>
      <left style="thick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dotted">
        <color auto="1"/>
      </right>
      <top style="hair">
        <color auto="1"/>
      </top>
      <bottom style="mediumDashed">
        <color auto="1"/>
      </bottom>
      <diagonal/>
    </border>
    <border>
      <left style="hair">
        <color theme="0" tint="-0.14996795556505021"/>
      </left>
      <right/>
      <top/>
      <bottom style="hair">
        <color auto="1"/>
      </bottom>
      <diagonal/>
    </border>
    <border>
      <left style="hair">
        <color theme="0" tint="-0.14996795556505021"/>
      </left>
      <right/>
      <top style="hair">
        <color auto="1"/>
      </top>
      <bottom style="hair">
        <color auto="1"/>
      </bottom>
      <diagonal/>
    </border>
    <border>
      <left style="hair">
        <color theme="0" tint="-0.24994659260841701"/>
      </left>
      <right style="thick">
        <color auto="1"/>
      </right>
      <top/>
      <bottom style="hair">
        <color auto="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auto="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auto="1"/>
      </top>
      <bottom style="hair">
        <color auto="1"/>
      </bottom>
      <diagonal/>
    </border>
    <border>
      <left style="hair">
        <color theme="0" tint="-0.2499465926084170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24994659260841701"/>
      </left>
      <right style="thick">
        <color auto="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14996795556505021"/>
      </left>
      <right style="thick">
        <color auto="1"/>
      </right>
      <top/>
      <bottom/>
      <diagonal/>
    </border>
    <border>
      <left style="hair">
        <color theme="0" tint="-0.14996795556505021"/>
      </left>
      <right style="hair">
        <color theme="0" tint="-0.14996795556505021"/>
      </right>
      <top/>
      <bottom/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hair">
        <color theme="0" tint="-0.24994659260841701"/>
      </right>
      <top/>
      <bottom style="hair">
        <color auto="1"/>
      </bottom>
      <diagonal/>
    </border>
    <border>
      <left style="dotted">
        <color auto="1"/>
      </left>
      <right style="hair">
        <color theme="0" tint="-0.2499465926084170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theme="0" tint="-0.24994659260841701"/>
      </right>
      <top style="hair">
        <color auto="1"/>
      </top>
      <bottom style="mediumDashed">
        <color auto="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auto="1"/>
      </top>
      <bottom style="mediumDash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</cellStyleXfs>
  <cellXfs count="278">
    <xf numFmtId="0" fontId="0" fillId="0" borderId="0" xfId="0"/>
    <xf numFmtId="49" fontId="0" fillId="0" borderId="0" xfId="0" applyNumberFormat="1"/>
    <xf numFmtId="3" fontId="0" fillId="0" borderId="0" xfId="0" applyNumberFormat="1"/>
    <xf numFmtId="3" fontId="0" fillId="2" borderId="0" xfId="0" applyNumberFormat="1" applyFill="1"/>
    <xf numFmtId="0" fontId="2" fillId="0" borderId="0" xfId="0" applyFont="1" applyFill="1"/>
    <xf numFmtId="49" fontId="2" fillId="2" borderId="0" xfId="0" applyNumberFormat="1" applyFont="1" applyFill="1" applyBorder="1"/>
    <xf numFmtId="49" fontId="2" fillId="3" borderId="0" xfId="0" applyNumberFormat="1" applyFont="1" applyFill="1" applyBorder="1"/>
    <xf numFmtId="0" fontId="1" fillId="0" borderId="0" xfId="0" applyFont="1" applyFill="1"/>
    <xf numFmtId="0" fontId="2" fillId="4" borderId="5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49" fontId="2" fillId="0" borderId="4" xfId="0" applyNumberFormat="1" applyFont="1" applyFill="1" applyBorder="1"/>
    <xf numFmtId="0" fontId="0" fillId="0" borderId="0" xfId="0" applyFill="1"/>
    <xf numFmtId="49" fontId="9" fillId="7" borderId="4" xfId="0" applyNumberFormat="1" applyFont="1" applyFill="1" applyBorder="1"/>
    <xf numFmtId="49" fontId="6" fillId="7" borderId="4" xfId="0" applyNumberFormat="1" applyFont="1" applyFill="1" applyBorder="1"/>
    <xf numFmtId="49" fontId="0" fillId="0" borderId="4" xfId="0" applyNumberFormat="1" applyBorder="1"/>
    <xf numFmtId="49" fontId="9" fillId="0" borderId="0" xfId="0" applyNumberFormat="1" applyFont="1" applyFill="1" applyBorder="1"/>
    <xf numFmtId="49" fontId="10" fillId="0" borderId="0" xfId="0" applyNumberFormat="1" applyFont="1" applyFill="1" applyBorder="1"/>
    <xf numFmtId="0" fontId="0" fillId="0" borderId="0" xfId="0" applyBorder="1"/>
    <xf numFmtId="0" fontId="0" fillId="0" borderId="5" xfId="0" applyBorder="1"/>
    <xf numFmtId="49" fontId="0" fillId="6" borderId="4" xfId="0" applyNumberFormat="1" applyFill="1" applyBorder="1"/>
    <xf numFmtId="49" fontId="8" fillId="8" borderId="4" xfId="0" applyNumberFormat="1" applyFont="1" applyFill="1" applyBorder="1" applyAlignment="1">
      <alignment horizontal="right"/>
    </xf>
    <xf numFmtId="0" fontId="0" fillId="9" borderId="0" xfId="0" applyFill="1"/>
    <xf numFmtId="49" fontId="3" fillId="9" borderId="0" xfId="0" applyNumberFormat="1" applyFont="1" applyFill="1" applyAlignment="1"/>
    <xf numFmtId="0" fontId="7" fillId="9" borderId="0" xfId="1" applyFill="1"/>
    <xf numFmtId="49" fontId="0" fillId="9" borderId="0" xfId="0" applyNumberFormat="1" applyFill="1"/>
    <xf numFmtId="0" fontId="2" fillId="9" borderId="0" xfId="0" applyFont="1" applyFill="1"/>
    <xf numFmtId="49" fontId="2" fillId="9" borderId="0" xfId="0" applyNumberFormat="1" applyFont="1" applyFill="1"/>
    <xf numFmtId="0" fontId="1" fillId="9" borderId="0" xfId="0" applyFont="1" applyFill="1"/>
    <xf numFmtId="49" fontId="10" fillId="9" borderId="0" xfId="0" applyNumberFormat="1" applyFont="1" applyFill="1"/>
    <xf numFmtId="49" fontId="2" fillId="9" borderId="2" xfId="0" applyNumberFormat="1" applyFont="1" applyFill="1" applyBorder="1"/>
    <xf numFmtId="0" fontId="2" fillId="9" borderId="2" xfId="0" applyFont="1" applyFill="1" applyBorder="1"/>
    <xf numFmtId="49" fontId="2" fillId="9" borderId="7" xfId="0" applyNumberFormat="1" applyFont="1" applyFill="1" applyBorder="1"/>
    <xf numFmtId="0" fontId="2" fillId="9" borderId="7" xfId="0" applyFont="1" applyFill="1" applyBorder="1"/>
    <xf numFmtId="49" fontId="9" fillId="2" borderId="0" xfId="0" applyNumberFormat="1" applyFont="1" applyFill="1" applyBorder="1"/>
    <xf numFmtId="49" fontId="9" fillId="3" borderId="0" xfId="0" applyNumberFormat="1" applyFont="1" applyFill="1" applyBorder="1"/>
    <xf numFmtId="0" fontId="9" fillId="4" borderId="5" xfId="0" applyFont="1" applyFill="1" applyBorder="1"/>
    <xf numFmtId="0" fontId="0" fillId="12" borderId="0" xfId="0" applyFill="1"/>
    <xf numFmtId="49" fontId="11" fillId="12" borderId="0" xfId="0" applyNumberFormat="1" applyFont="1" applyFill="1" applyAlignment="1"/>
    <xf numFmtId="49" fontId="0" fillId="12" borderId="0" xfId="0" applyNumberFormat="1" applyFill="1"/>
    <xf numFmtId="49" fontId="3" fillId="8" borderId="4" xfId="0" applyNumberFormat="1" applyFont="1" applyFill="1" applyBorder="1"/>
    <xf numFmtId="49" fontId="3" fillId="8" borderId="0" xfId="0" applyNumberFormat="1" applyFont="1" applyFill="1" applyBorder="1"/>
    <xf numFmtId="0" fontId="3" fillId="8" borderId="0" xfId="0" applyFont="1" applyFill="1" applyBorder="1"/>
    <xf numFmtId="49" fontId="3" fillId="10" borderId="11" xfId="0" applyNumberFormat="1" applyFont="1" applyFill="1" applyBorder="1"/>
    <xf numFmtId="49" fontId="3" fillId="10" borderId="12" xfId="0" applyNumberFormat="1" applyFont="1" applyFill="1" applyBorder="1"/>
    <xf numFmtId="0" fontId="3" fillId="5" borderId="3" xfId="0" applyFont="1" applyFill="1" applyBorder="1"/>
    <xf numFmtId="0" fontId="0" fillId="15" borderId="0" xfId="0" applyFill="1" applyBorder="1"/>
    <xf numFmtId="0" fontId="0" fillId="15" borderId="5" xfId="0" applyFill="1" applyBorder="1"/>
    <xf numFmtId="3" fontId="0" fillId="0" borderId="0" xfId="0" applyNumberFormat="1" applyBorder="1" applyAlignment="1">
      <alignment vertical="center" wrapText="1"/>
    </xf>
    <xf numFmtId="3" fontId="0" fillId="0" borderId="7" xfId="0" applyNumberFormat="1" applyBorder="1"/>
    <xf numFmtId="3" fontId="0" fillId="0" borderId="20" xfId="0" applyNumberFormat="1" applyBorder="1"/>
    <xf numFmtId="0" fontId="0" fillId="14" borderId="0" xfId="0" applyFill="1"/>
    <xf numFmtId="0" fontId="3" fillId="14" borderId="0" xfId="0" applyFont="1" applyFill="1"/>
    <xf numFmtId="0" fontId="0" fillId="14" borderId="0" xfId="0" applyFill="1" applyBorder="1"/>
    <xf numFmtId="3" fontId="0" fillId="14" borderId="0" xfId="0" applyNumberFormat="1" applyFill="1" applyBorder="1"/>
    <xf numFmtId="49" fontId="0" fillId="14" borderId="0" xfId="0" applyNumberFormat="1" applyFill="1"/>
    <xf numFmtId="3" fontId="0" fillId="14" borderId="0" xfId="0" applyNumberFormat="1" applyFill="1"/>
    <xf numFmtId="0" fontId="3" fillId="5" borderId="21" xfId="0" applyFont="1" applyFill="1" applyBorder="1"/>
    <xf numFmtId="3" fontId="0" fillId="5" borderId="22" xfId="0" applyNumberFormat="1" applyFill="1" applyBorder="1"/>
    <xf numFmtId="0" fontId="0" fillId="0" borderId="4" xfId="0" applyBorder="1" applyAlignment="1">
      <alignment horizontal="center"/>
    </xf>
    <xf numFmtId="49" fontId="9" fillId="2" borderId="2" xfId="0" applyNumberFormat="1" applyFont="1" applyFill="1" applyBorder="1"/>
    <xf numFmtId="49" fontId="9" fillId="3" borderId="2" xfId="0" applyNumberFormat="1" applyFont="1" applyFill="1" applyBorder="1"/>
    <xf numFmtId="0" fontId="9" fillId="4" borderId="2" xfId="0" applyFont="1" applyFill="1" applyBorder="1"/>
    <xf numFmtId="0" fontId="3" fillId="23" borderId="4" xfId="0" applyFont="1" applyFill="1" applyBorder="1" applyAlignment="1">
      <alignment horizontal="center"/>
    </xf>
    <xf numFmtId="0" fontId="3" fillId="23" borderId="5" xfId="0" applyFont="1" applyFill="1" applyBorder="1" applyAlignment="1">
      <alignment horizontal="center"/>
    </xf>
    <xf numFmtId="1" fontId="21" fillId="0" borderId="0" xfId="0" applyNumberFormat="1" applyFont="1" applyBorder="1"/>
    <xf numFmtId="1" fontId="21" fillId="0" borderId="5" xfId="0" applyNumberFormat="1" applyFont="1" applyBorder="1"/>
    <xf numFmtId="0" fontId="22" fillId="0" borderId="5" xfId="0" applyFont="1" applyFill="1" applyBorder="1"/>
    <xf numFmtId="0" fontId="22" fillId="0" borderId="0" xfId="0" applyFont="1" applyFill="1" applyBorder="1"/>
    <xf numFmtId="0" fontId="15" fillId="18" borderId="4" xfId="3" applyBorder="1" applyAlignment="1">
      <alignment horizontal="center"/>
    </xf>
    <xf numFmtId="0" fontId="15" fillId="18" borderId="5" xfId="3" applyBorder="1" applyAlignment="1">
      <alignment horizontal="left"/>
    </xf>
    <xf numFmtId="0" fontId="2" fillId="18" borderId="4" xfId="3" applyFont="1" applyBorder="1" applyAlignment="1">
      <alignment horizontal="center"/>
    </xf>
    <xf numFmtId="0" fontId="2" fillId="18" borderId="5" xfId="3" applyFont="1" applyBorder="1" applyAlignment="1">
      <alignment horizontal="left"/>
    </xf>
    <xf numFmtId="0" fontId="16" fillId="19" borderId="4" xfId="4" applyBorder="1" applyAlignment="1">
      <alignment horizontal="center"/>
    </xf>
    <xf numFmtId="0" fontId="16" fillId="19" borderId="5" xfId="4" applyBorder="1" applyAlignment="1">
      <alignment horizontal="left"/>
    </xf>
    <xf numFmtId="0" fontId="14" fillId="17" borderId="4" xfId="2" applyBorder="1" applyAlignment="1">
      <alignment horizontal="center"/>
    </xf>
    <xf numFmtId="0" fontId="14" fillId="17" borderId="5" xfId="2" applyBorder="1" applyAlignment="1">
      <alignment horizontal="left"/>
    </xf>
    <xf numFmtId="0" fontId="20" fillId="21" borderId="4" xfId="0" applyFont="1" applyFill="1" applyBorder="1" applyAlignment="1">
      <alignment horizontal="center"/>
    </xf>
    <xf numFmtId="0" fontId="20" fillId="21" borderId="5" xfId="0" applyFont="1" applyFill="1" applyBorder="1" applyAlignment="1">
      <alignment horizontal="left"/>
    </xf>
    <xf numFmtId="3" fontId="0" fillId="0" borderId="23" xfId="0" applyNumberFormat="1" applyBorder="1"/>
    <xf numFmtId="3" fontId="0" fillId="0" borderId="9" xfId="0" applyNumberFormat="1" applyBorder="1"/>
    <xf numFmtId="3" fontId="0" fillId="15" borderId="24" xfId="0" applyNumberFormat="1" applyFill="1" applyBorder="1"/>
    <xf numFmtId="3" fontId="0" fillId="15" borderId="10" xfId="0" applyNumberFormat="1" applyFill="1" applyBorder="1"/>
    <xf numFmtId="3" fontId="0" fillId="0" borderId="24" xfId="0" applyNumberFormat="1" applyBorder="1"/>
    <xf numFmtId="3" fontId="0" fillId="0" borderId="10" xfId="0" applyNumberFormat="1" applyBorder="1"/>
    <xf numFmtId="3" fontId="0" fillId="0" borderId="10" xfId="0" applyNumberFormat="1" applyBorder="1" applyAlignment="1">
      <alignment vertical="center" wrapText="1"/>
    </xf>
    <xf numFmtId="3" fontId="0" fillId="0" borderId="24" xfId="0" applyNumberFormat="1" applyBorder="1" applyAlignment="1">
      <alignment vertical="center" wrapText="1"/>
    </xf>
    <xf numFmtId="3" fontId="0" fillId="15" borderId="26" xfId="0" applyNumberFormat="1" applyFill="1" applyBorder="1" applyAlignment="1">
      <alignment vertical="center" wrapText="1"/>
    </xf>
    <xf numFmtId="3" fontId="0" fillId="15" borderId="25" xfId="0" applyNumberFormat="1" applyFill="1" applyBorder="1" applyAlignment="1">
      <alignment vertical="center" wrapText="1"/>
    </xf>
    <xf numFmtId="0" fontId="7" fillId="0" borderId="27" xfId="1" applyBorder="1" applyAlignment="1">
      <alignment horizontal="center" wrapText="1"/>
    </xf>
    <xf numFmtId="0" fontId="7" fillId="15" borderId="28" xfId="1" applyFill="1" applyBorder="1" applyAlignment="1">
      <alignment horizontal="center" wrapText="1"/>
    </xf>
    <xf numFmtId="0" fontId="7" fillId="0" borderId="28" xfId="1" applyBorder="1" applyAlignment="1">
      <alignment horizontal="center" wrapText="1"/>
    </xf>
    <xf numFmtId="0" fontId="7" fillId="15" borderId="29" xfId="1" applyFill="1" applyBorder="1" applyAlignment="1">
      <alignment horizontal="center" wrapText="1"/>
    </xf>
    <xf numFmtId="49" fontId="3" fillId="5" borderId="1" xfId="0" applyNumberFormat="1" applyFont="1" applyFill="1" applyBorder="1" applyAlignment="1">
      <alignment horizontal="center"/>
    </xf>
    <xf numFmtId="0" fontId="22" fillId="0" borderId="0" xfId="0" applyNumberFormat="1" applyFont="1" applyFill="1" applyBorder="1"/>
    <xf numFmtId="0" fontId="22" fillId="0" borderId="5" xfId="0" applyNumberFormat="1" applyFont="1" applyFill="1" applyBorder="1"/>
    <xf numFmtId="49" fontId="9" fillId="24" borderId="11" xfId="0" applyNumberFormat="1" applyFont="1" applyFill="1" applyBorder="1" applyAlignment="1">
      <alignment horizontal="center"/>
    </xf>
    <xf numFmtId="49" fontId="9" fillId="24" borderId="12" xfId="0" applyNumberFormat="1" applyFont="1" applyFill="1" applyBorder="1" applyAlignment="1">
      <alignment horizontal="center"/>
    </xf>
    <xf numFmtId="49" fontId="10" fillId="24" borderId="12" xfId="0" applyNumberFormat="1" applyFont="1" applyFill="1" applyBorder="1" applyAlignment="1">
      <alignment horizontal="center"/>
    </xf>
    <xf numFmtId="49" fontId="5" fillId="24" borderId="12" xfId="0" applyNumberFormat="1" applyFont="1" applyFill="1" applyBorder="1" applyAlignment="1">
      <alignment horizontal="center"/>
    </xf>
    <xf numFmtId="0" fontId="28" fillId="0" borderId="28" xfId="1" applyFont="1" applyBorder="1" applyAlignment="1">
      <alignment horizontal="center" wrapText="1"/>
    </xf>
    <xf numFmtId="0" fontId="0" fillId="14" borderId="6" xfId="0" applyFill="1" applyBorder="1" applyAlignment="1"/>
    <xf numFmtId="0" fontId="0" fillId="24" borderId="8" xfId="0" applyFill="1" applyBorder="1" applyAlignment="1"/>
    <xf numFmtId="0" fontId="0" fillId="24" borderId="5" xfId="0" applyFill="1" applyBorder="1" applyAlignment="1">
      <alignment horizontal="left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49" fontId="2" fillId="11" borderId="4" xfId="0" applyNumberFormat="1" applyFont="1" applyFill="1" applyBorder="1"/>
    <xf numFmtId="0" fontId="2" fillId="11" borderId="0" xfId="0" applyFont="1" applyFill="1" applyBorder="1"/>
    <xf numFmtId="0" fontId="2" fillId="11" borderId="5" xfId="0" applyFont="1" applyFill="1" applyBorder="1"/>
    <xf numFmtId="49" fontId="29" fillId="6" borderId="0" xfId="0" applyNumberFormat="1" applyFont="1" applyFill="1" applyBorder="1" applyAlignment="1">
      <alignment horizontal="right"/>
    </xf>
    <xf numFmtId="49" fontId="0" fillId="6" borderId="0" xfId="0" applyNumberFormat="1" applyFill="1" applyBorder="1"/>
    <xf numFmtId="0" fontId="0" fillId="6" borderId="0" xfId="0" applyFill="1" applyBorder="1"/>
    <xf numFmtId="49" fontId="0" fillId="11" borderId="31" xfId="0" applyNumberFormat="1" applyFill="1" applyBorder="1"/>
    <xf numFmtId="49" fontId="0" fillId="0" borderId="31" xfId="0" applyNumberFormat="1" applyBorder="1"/>
    <xf numFmtId="1" fontId="2" fillId="0" borderId="33" xfId="0" applyNumberFormat="1" applyFont="1" applyFill="1" applyBorder="1"/>
    <xf numFmtId="1" fontId="2" fillId="0" borderId="32" xfId="0" applyNumberFormat="1" applyFont="1" applyFill="1" applyBorder="1"/>
    <xf numFmtId="1" fontId="2" fillId="0" borderId="34" xfId="0" applyNumberFormat="1" applyFont="1" applyFill="1" applyBorder="1"/>
    <xf numFmtId="1" fontId="2" fillId="0" borderId="35" xfId="0" applyNumberFormat="1" applyFont="1" applyFill="1" applyBorder="1"/>
    <xf numFmtId="1" fontId="0" fillId="0" borderId="34" xfId="0" applyNumberFormat="1" applyBorder="1"/>
    <xf numFmtId="1" fontId="0" fillId="0" borderId="35" xfId="0" applyNumberFormat="1" applyBorder="1"/>
    <xf numFmtId="2" fontId="0" fillId="0" borderId="34" xfId="0" applyNumberFormat="1" applyBorder="1"/>
    <xf numFmtId="2" fontId="0" fillId="0" borderId="35" xfId="0" applyNumberFormat="1" applyBorder="1"/>
    <xf numFmtId="49" fontId="2" fillId="0" borderId="33" xfId="0" applyNumberFormat="1" applyFont="1" applyFill="1" applyBorder="1"/>
    <xf numFmtId="0" fontId="2" fillId="0" borderId="32" xfId="0" applyFont="1" applyFill="1" applyBorder="1"/>
    <xf numFmtId="49" fontId="2" fillId="0" borderId="34" xfId="0" applyNumberFormat="1" applyFont="1" applyFill="1" applyBorder="1"/>
    <xf numFmtId="0" fontId="2" fillId="0" borderId="35" xfId="0" applyFont="1" applyFill="1" applyBorder="1"/>
    <xf numFmtId="0" fontId="2" fillId="0" borderId="34" xfId="0" applyNumberFormat="1" applyFont="1" applyFill="1" applyBorder="1"/>
    <xf numFmtId="0" fontId="2" fillId="0" borderId="33" xfId="0" applyFont="1" applyFill="1" applyBorder="1"/>
    <xf numFmtId="0" fontId="2" fillId="0" borderId="34" xfId="0" applyFont="1" applyFill="1" applyBorder="1"/>
    <xf numFmtId="0" fontId="22" fillId="0" borderId="37" xfId="0" applyFont="1" applyFill="1" applyBorder="1"/>
    <xf numFmtId="0" fontId="22" fillId="0" borderId="36" xfId="0" applyFont="1" applyFill="1" applyBorder="1"/>
    <xf numFmtId="0" fontId="22" fillId="0" borderId="39" xfId="0" applyFont="1" applyFill="1" applyBorder="1"/>
    <xf numFmtId="0" fontId="22" fillId="0" borderId="38" xfId="0" applyFont="1" applyFill="1" applyBorder="1"/>
    <xf numFmtId="0" fontId="22" fillId="0" borderId="41" xfId="0" applyFont="1" applyFill="1" applyBorder="1"/>
    <xf numFmtId="0" fontId="22" fillId="0" borderId="40" xfId="0" applyFont="1" applyFill="1" applyBorder="1"/>
    <xf numFmtId="49" fontId="30" fillId="6" borderId="4" xfId="0" applyNumberFormat="1" applyFont="1" applyFill="1" applyBorder="1"/>
    <xf numFmtId="49" fontId="29" fillId="6" borderId="4" xfId="0" applyNumberFormat="1" applyFont="1" applyFill="1" applyBorder="1"/>
    <xf numFmtId="49" fontId="31" fillId="6" borderId="4" xfId="0" applyNumberFormat="1" applyFont="1" applyFill="1" applyBorder="1"/>
    <xf numFmtId="49" fontId="0" fillId="13" borderId="16" xfId="0" applyNumberFormat="1" applyFill="1" applyBorder="1"/>
    <xf numFmtId="49" fontId="4" fillId="13" borderId="17" xfId="0" applyNumberFormat="1" applyFont="1" applyFill="1" applyBorder="1" applyAlignment="1"/>
    <xf numFmtId="0" fontId="2" fillId="13" borderId="18" xfId="0" applyFont="1" applyFill="1" applyBorder="1"/>
    <xf numFmtId="0" fontId="0" fillId="13" borderId="15" xfId="0" applyFill="1" applyBorder="1"/>
    <xf numFmtId="0" fontId="0" fillId="0" borderId="33" xfId="0" applyBorder="1"/>
    <xf numFmtId="0" fontId="0" fillId="0" borderId="32" xfId="0" applyBorder="1"/>
    <xf numFmtId="0" fontId="0" fillId="11" borderId="34" xfId="0" applyFill="1" applyBorder="1"/>
    <xf numFmtId="0" fontId="0" fillId="11" borderId="35" xfId="0" applyFill="1" applyBorder="1"/>
    <xf numFmtId="0" fontId="0" fillId="0" borderId="34" xfId="0" applyBorder="1"/>
    <xf numFmtId="0" fontId="0" fillId="0" borderId="35" xfId="0" applyBorder="1"/>
    <xf numFmtId="0" fontId="0" fillId="11" borderId="20" xfId="0" applyFill="1" applyBorder="1"/>
    <xf numFmtId="0" fontId="0" fillId="11" borderId="7" xfId="0" applyFill="1" applyBorder="1"/>
    <xf numFmtId="49" fontId="3" fillId="11" borderId="19" xfId="0" applyNumberFormat="1" applyFont="1" applyFill="1" applyBorder="1"/>
    <xf numFmtId="49" fontId="0" fillId="11" borderId="6" xfId="0" applyNumberFormat="1" applyFill="1" applyBorder="1"/>
    <xf numFmtId="49" fontId="3" fillId="12" borderId="0" xfId="0" applyNumberFormat="1" applyFont="1" applyFill="1" applyAlignment="1"/>
    <xf numFmtId="3" fontId="0" fillId="0" borderId="42" xfId="0" applyNumberFormat="1" applyBorder="1"/>
    <xf numFmtId="3" fontId="0" fillId="0" borderId="33" xfId="0" applyNumberFormat="1" applyBorder="1"/>
    <xf numFmtId="3" fontId="0" fillId="15" borderId="43" xfId="0" applyNumberFormat="1" applyFill="1" applyBorder="1"/>
    <xf numFmtId="3" fontId="0" fillId="15" borderId="34" xfId="0" applyNumberFormat="1" applyFill="1" applyBorder="1"/>
    <xf numFmtId="3" fontId="0" fillId="0" borderId="43" xfId="0" applyNumberFormat="1" applyBorder="1"/>
    <xf numFmtId="3" fontId="0" fillId="0" borderId="34" xfId="0" applyNumberFormat="1" applyBorder="1"/>
    <xf numFmtId="3" fontId="0" fillId="15" borderId="44" xfId="0" applyNumberFormat="1" applyFill="1" applyBorder="1"/>
    <xf numFmtId="3" fontId="0" fillId="15" borderId="45" xfId="0" applyNumberFormat="1" applyFill="1" applyBorder="1"/>
    <xf numFmtId="14" fontId="7" fillId="20" borderId="8" xfId="1" applyNumberForma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14" fontId="2" fillId="20" borderId="6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/>
    <xf numFmtId="0" fontId="0" fillId="2" borderId="0" xfId="0" applyFill="1" applyBorder="1"/>
    <xf numFmtId="3" fontId="0" fillId="2" borderId="0" xfId="0" applyNumberFormat="1" applyFill="1" applyBorder="1"/>
    <xf numFmtId="49" fontId="0" fillId="2" borderId="0" xfId="0" applyNumberFormat="1" applyFill="1"/>
    <xf numFmtId="0" fontId="7" fillId="0" borderId="28" xfId="1" applyFont="1" applyBorder="1" applyAlignment="1">
      <alignment horizontal="center" wrapText="1"/>
    </xf>
    <xf numFmtId="0" fontId="28" fillId="15" borderId="28" xfId="1" applyFont="1" applyFill="1" applyBorder="1" applyAlignment="1">
      <alignment horizontal="center" wrapText="1"/>
    </xf>
    <xf numFmtId="0" fontId="0" fillId="25" borderId="0" xfId="0" applyFill="1"/>
    <xf numFmtId="0" fontId="3" fillId="25" borderId="0" xfId="0" applyFont="1" applyFill="1"/>
    <xf numFmtId="0" fontId="0" fillId="25" borderId="0" xfId="0" applyFill="1" applyBorder="1"/>
    <xf numFmtId="3" fontId="0" fillId="25" borderId="0" xfId="0" applyNumberFormat="1" applyFill="1" applyBorder="1"/>
    <xf numFmtId="49" fontId="0" fillId="25" borderId="0" xfId="0" applyNumberFormat="1" applyFill="1"/>
    <xf numFmtId="3" fontId="0" fillId="25" borderId="0" xfId="0" applyNumberFormat="1" applyFill="1"/>
    <xf numFmtId="0" fontId="7" fillId="15" borderId="28" xfId="1" applyFont="1" applyFill="1" applyBorder="1" applyAlignment="1">
      <alignment horizontal="center" wrapText="1"/>
    </xf>
    <xf numFmtId="0" fontId="0" fillId="26" borderId="0" xfId="0" applyFill="1"/>
    <xf numFmtId="49" fontId="0" fillId="26" borderId="0" xfId="0" applyNumberFormat="1" applyFill="1"/>
    <xf numFmtId="3" fontId="0" fillId="26" borderId="0" xfId="0" applyNumberFormat="1" applyFill="1"/>
    <xf numFmtId="0" fontId="0" fillId="26" borderId="0" xfId="0" applyFill="1" applyBorder="1"/>
    <xf numFmtId="3" fontId="0" fillId="26" borderId="0" xfId="0" applyNumberFormat="1" applyFill="1" applyBorder="1"/>
    <xf numFmtId="0" fontId="3" fillId="26" borderId="0" xfId="0" applyFont="1" applyFill="1"/>
    <xf numFmtId="0" fontId="0" fillId="27" borderId="0" xfId="0" applyFill="1"/>
    <xf numFmtId="0" fontId="3" fillId="27" borderId="0" xfId="0" applyFont="1" applyFill="1"/>
    <xf numFmtId="0" fontId="0" fillId="27" borderId="0" xfId="0" applyFill="1" applyBorder="1"/>
    <xf numFmtId="3" fontId="0" fillId="27" borderId="0" xfId="0" applyNumberFormat="1" applyFill="1" applyBorder="1"/>
    <xf numFmtId="49" fontId="0" fillId="27" borderId="0" xfId="0" applyNumberFormat="1" applyFill="1"/>
    <xf numFmtId="3" fontId="0" fillId="27" borderId="0" xfId="0" applyNumberFormat="1" applyFill="1"/>
    <xf numFmtId="3" fontId="0" fillId="26" borderId="49" xfId="0" applyNumberFormat="1" applyFill="1" applyBorder="1"/>
    <xf numFmtId="49" fontId="27" fillId="9" borderId="0" xfId="0" applyNumberFormat="1" applyFont="1" applyFill="1" applyAlignment="1"/>
    <xf numFmtId="0" fontId="7" fillId="27" borderId="0" xfId="1" applyFill="1"/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49" fontId="33" fillId="0" borderId="4" xfId="0" applyNumberFormat="1" applyFont="1" applyFill="1" applyBorder="1"/>
    <xf numFmtId="49" fontId="23" fillId="5" borderId="6" xfId="1" applyNumberFormat="1" applyFont="1" applyFill="1" applyBorder="1" applyAlignment="1">
      <alignment horizontal="center" wrapText="1"/>
    </xf>
    <xf numFmtId="49" fontId="23" fillId="5" borderId="7" xfId="1" applyNumberFormat="1" applyFont="1" applyFill="1" applyBorder="1" applyAlignment="1">
      <alignment horizontal="center" wrapText="1"/>
    </xf>
    <xf numFmtId="49" fontId="23" fillId="5" borderId="8" xfId="1" applyNumberFormat="1" applyFont="1" applyFill="1" applyBorder="1" applyAlignment="1">
      <alignment horizontal="center" wrapText="1"/>
    </xf>
    <xf numFmtId="0" fontId="3" fillId="14" borderId="14" xfId="0" applyFont="1" applyFill="1" applyBorder="1" applyAlignment="1">
      <alignment horizontal="center"/>
    </xf>
    <xf numFmtId="0" fontId="3" fillId="16" borderId="14" xfId="0" applyFont="1" applyFill="1" applyBorder="1" applyAlignment="1">
      <alignment horizontal="center"/>
    </xf>
    <xf numFmtId="49" fontId="0" fillId="13" borderId="4" xfId="0" applyNumberFormat="1" applyFill="1" applyBorder="1" applyAlignment="1">
      <alignment horizontal="center"/>
    </xf>
    <xf numFmtId="49" fontId="0" fillId="13" borderId="0" xfId="0" applyNumberFormat="1" applyFill="1" applyBorder="1" applyAlignment="1">
      <alignment horizontal="center"/>
    </xf>
    <xf numFmtId="49" fontId="0" fillId="13" borderId="5" xfId="0" applyNumberFormat="1" applyFill="1" applyBorder="1" applyAlignment="1">
      <alignment horizontal="center"/>
    </xf>
    <xf numFmtId="0" fontId="12" fillId="14" borderId="17" xfId="0" applyFont="1" applyFill="1" applyBorder="1" applyAlignment="1">
      <alignment horizontal="center"/>
    </xf>
    <xf numFmtId="0" fontId="12" fillId="16" borderId="17" xfId="0" applyFont="1" applyFill="1" applyBorder="1" applyAlignment="1">
      <alignment horizontal="center"/>
    </xf>
    <xf numFmtId="49" fontId="3" fillId="16" borderId="14" xfId="0" applyNumberFormat="1" applyFont="1" applyFill="1" applyBorder="1" applyAlignment="1">
      <alignment horizontal="center"/>
    </xf>
    <xf numFmtId="49" fontId="12" fillId="16" borderId="17" xfId="0" applyNumberFormat="1" applyFont="1" applyFill="1" applyBorder="1" applyAlignment="1">
      <alignment horizontal="center"/>
    </xf>
    <xf numFmtId="49" fontId="3" fillId="23" borderId="13" xfId="0" applyNumberFormat="1" applyFont="1" applyFill="1" applyBorder="1" applyAlignment="1">
      <alignment horizontal="right"/>
    </xf>
    <xf numFmtId="49" fontId="3" fillId="23" borderId="14" xfId="0" applyNumberFormat="1" applyFont="1" applyFill="1" applyBorder="1" applyAlignment="1">
      <alignment horizontal="right"/>
    </xf>
    <xf numFmtId="49" fontId="0" fillId="11" borderId="10" xfId="0" applyNumberFormat="1" applyFill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27" fillId="9" borderId="0" xfId="0" applyNumberFormat="1" applyFont="1" applyFill="1" applyAlignment="1">
      <alignment horizontal="center"/>
    </xf>
    <xf numFmtId="49" fontId="0" fillId="11" borderId="30" xfId="0" applyNumberFormat="1" applyFill="1" applyBorder="1" applyAlignment="1">
      <alignment horizontal="center" wrapText="1"/>
    </xf>
    <xf numFmtId="49" fontId="0" fillId="11" borderId="31" xfId="0" applyNumberFormat="1" applyFill="1" applyBorder="1" applyAlignment="1">
      <alignment horizontal="center" wrapText="1"/>
    </xf>
    <xf numFmtId="49" fontId="0" fillId="13" borderId="1" xfId="0" applyNumberFormat="1" applyFill="1" applyBorder="1" applyAlignment="1">
      <alignment horizontal="center"/>
    </xf>
    <xf numFmtId="49" fontId="0" fillId="13" borderId="2" xfId="0" applyNumberFormat="1" applyFill="1" applyBorder="1" applyAlignment="1">
      <alignment horizontal="center"/>
    </xf>
    <xf numFmtId="49" fontId="0" fillId="13" borderId="3" xfId="0" applyNumberFormat="1" applyFill="1" applyBorder="1" applyAlignment="1">
      <alignment horizontal="center"/>
    </xf>
    <xf numFmtId="49" fontId="8" fillId="8" borderId="0" xfId="0" applyNumberFormat="1" applyFont="1" applyFill="1" applyBorder="1" applyAlignment="1">
      <alignment horizontal="left"/>
    </xf>
    <xf numFmtId="49" fontId="8" fillId="8" borderId="5" xfId="0" applyNumberFormat="1" applyFont="1" applyFill="1" applyBorder="1" applyAlignment="1">
      <alignment horizontal="left"/>
    </xf>
    <xf numFmtId="0" fontId="23" fillId="5" borderId="6" xfId="1" applyFont="1" applyFill="1" applyBorder="1" applyAlignment="1">
      <alignment horizontal="center" wrapText="1"/>
    </xf>
    <xf numFmtId="0" fontId="23" fillId="5" borderId="7" xfId="1" applyFont="1" applyFill="1" applyBorder="1" applyAlignment="1">
      <alignment horizontal="center" wrapText="1"/>
    </xf>
    <xf numFmtId="0" fontId="23" fillId="5" borderId="8" xfId="1" applyFont="1" applyFill="1" applyBorder="1" applyAlignment="1">
      <alignment horizontal="center" wrapText="1"/>
    </xf>
    <xf numFmtId="0" fontId="8" fillId="8" borderId="0" xfId="0" applyFont="1" applyFill="1" applyBorder="1" applyAlignment="1"/>
    <xf numFmtId="0" fontId="8" fillId="8" borderId="5" xfId="0" applyFont="1" applyFill="1" applyBorder="1" applyAlignment="1"/>
    <xf numFmtId="49" fontId="8" fillId="8" borderId="4" xfId="0" applyNumberFormat="1" applyFont="1" applyFill="1" applyBorder="1" applyAlignment="1">
      <alignment horizontal="center"/>
    </xf>
    <xf numFmtId="49" fontId="8" fillId="8" borderId="0" xfId="0" applyNumberFormat="1" applyFont="1" applyFill="1" applyBorder="1" applyAlignment="1">
      <alignment horizontal="center"/>
    </xf>
    <xf numFmtId="49" fontId="8" fillId="8" borderId="5" xfId="0" applyNumberFormat="1" applyFont="1" applyFill="1" applyBorder="1" applyAlignment="1">
      <alignment horizontal="center"/>
    </xf>
    <xf numFmtId="49" fontId="24" fillId="5" borderId="6" xfId="0" applyNumberFormat="1" applyFont="1" applyFill="1" applyBorder="1" applyAlignment="1">
      <alignment horizontal="center"/>
    </xf>
    <xf numFmtId="49" fontId="24" fillId="5" borderId="7" xfId="0" applyNumberFormat="1" applyFont="1" applyFill="1" applyBorder="1" applyAlignment="1">
      <alignment horizontal="center"/>
    </xf>
    <xf numFmtId="49" fontId="24" fillId="5" borderId="8" xfId="0" applyNumberFormat="1" applyFont="1" applyFill="1" applyBorder="1" applyAlignment="1">
      <alignment horizontal="center"/>
    </xf>
    <xf numFmtId="49" fontId="27" fillId="12" borderId="0" xfId="0" applyNumberFormat="1" applyFont="1" applyFill="1" applyAlignment="1">
      <alignment horizontal="center"/>
    </xf>
    <xf numFmtId="49" fontId="27" fillId="12" borderId="7" xfId="0" applyNumberFormat="1" applyFont="1" applyFill="1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25" fillId="8" borderId="1" xfId="0" applyNumberFormat="1" applyFont="1" applyFill="1" applyBorder="1" applyAlignment="1">
      <alignment horizontal="center"/>
    </xf>
    <xf numFmtId="49" fontId="25" fillId="8" borderId="2" xfId="0" applyNumberFormat="1" applyFont="1" applyFill="1" applyBorder="1" applyAlignment="1">
      <alignment horizontal="center"/>
    </xf>
    <xf numFmtId="49" fontId="25" fillId="8" borderId="3" xfId="0" applyNumberFormat="1" applyFont="1" applyFill="1" applyBorder="1" applyAlignment="1">
      <alignment horizontal="center"/>
    </xf>
    <xf numFmtId="49" fontId="24" fillId="5" borderId="4" xfId="0" applyNumberFormat="1" applyFont="1" applyFill="1" applyBorder="1" applyAlignment="1">
      <alignment horizontal="center"/>
    </xf>
    <xf numFmtId="49" fontId="24" fillId="5" borderId="0" xfId="0" applyNumberFormat="1" applyFont="1" applyFill="1" applyBorder="1" applyAlignment="1">
      <alignment horizontal="center"/>
    </xf>
    <xf numFmtId="49" fontId="24" fillId="5" borderId="5" xfId="0" applyNumberFormat="1" applyFont="1" applyFill="1" applyBorder="1" applyAlignment="1">
      <alignment horizontal="center"/>
    </xf>
    <xf numFmtId="49" fontId="33" fillId="5" borderId="4" xfId="0" applyNumberFormat="1" applyFont="1" applyFill="1" applyBorder="1" applyAlignment="1">
      <alignment horizontal="center"/>
    </xf>
    <xf numFmtId="49" fontId="33" fillId="5" borderId="0" xfId="0" applyNumberFormat="1" applyFont="1" applyFill="1" applyBorder="1" applyAlignment="1">
      <alignment horizontal="center"/>
    </xf>
    <xf numFmtId="49" fontId="33" fillId="5" borderId="5" xfId="0" applyNumberFormat="1" applyFont="1" applyFill="1" applyBorder="1" applyAlignment="1">
      <alignment horizontal="center"/>
    </xf>
    <xf numFmtId="49" fontId="33" fillId="5" borderId="6" xfId="0" applyNumberFormat="1" applyFont="1" applyFill="1" applyBorder="1" applyAlignment="1">
      <alignment horizontal="center"/>
    </xf>
    <xf numFmtId="49" fontId="33" fillId="5" borderId="7" xfId="0" applyNumberFormat="1" applyFont="1" applyFill="1" applyBorder="1" applyAlignment="1">
      <alignment horizontal="center"/>
    </xf>
    <xf numFmtId="49" fontId="33" fillId="5" borderId="8" xfId="0" applyNumberFormat="1" applyFont="1" applyFill="1" applyBorder="1" applyAlignment="1">
      <alignment horizontal="center"/>
    </xf>
    <xf numFmtId="49" fontId="27" fillId="14" borderId="0" xfId="0" applyNumberFormat="1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20" borderId="4" xfId="0" applyFill="1" applyBorder="1" applyAlignment="1">
      <alignment horizontal="center"/>
    </xf>
    <xf numFmtId="0" fontId="0" fillId="20" borderId="5" xfId="0" applyFill="1" applyBorder="1" applyAlignment="1">
      <alignment horizontal="center"/>
    </xf>
    <xf numFmtId="0" fontId="7" fillId="11" borderId="4" xfId="1" applyFill="1" applyBorder="1" applyAlignment="1">
      <alignment horizontal="center" wrapText="1"/>
    </xf>
    <xf numFmtId="0" fontId="7" fillId="11" borderId="5" xfId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22" borderId="4" xfId="0" applyFont="1" applyFill="1" applyBorder="1" applyAlignment="1">
      <alignment horizontal="center"/>
    </xf>
    <xf numFmtId="0" fontId="0" fillId="22" borderId="5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0" fillId="22" borderId="4" xfId="0" applyFill="1" applyBorder="1" applyAlignment="1">
      <alignment horizontal="center"/>
    </xf>
    <xf numFmtId="0" fontId="0" fillId="22" borderId="5" xfId="0" applyFill="1" applyBorder="1" applyAlignment="1">
      <alignment horizontal="center"/>
    </xf>
    <xf numFmtId="3" fontId="3" fillId="5" borderId="2" xfId="0" applyNumberFormat="1" applyFont="1" applyFill="1" applyBorder="1" applyAlignment="1">
      <alignment horizontal="center"/>
    </xf>
    <xf numFmtId="0" fontId="3" fillId="14" borderId="0" xfId="0" applyFont="1" applyFill="1" applyBorder="1" applyAlignment="1">
      <alignment horizontal="center"/>
    </xf>
    <xf numFmtId="49" fontId="27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9" fontId="27" fillId="25" borderId="0" xfId="0" applyNumberFormat="1" applyFont="1" applyFill="1" applyBorder="1" applyAlignment="1">
      <alignment horizontal="center"/>
    </xf>
    <xf numFmtId="0" fontId="3" fillId="25" borderId="0" xfId="0" applyFont="1" applyFill="1" applyBorder="1" applyAlignment="1">
      <alignment horizontal="center"/>
    </xf>
    <xf numFmtId="0" fontId="3" fillId="25" borderId="7" xfId="0" applyFont="1" applyFill="1" applyBorder="1" applyAlignment="1">
      <alignment horizontal="center"/>
    </xf>
    <xf numFmtId="49" fontId="27" fillId="26" borderId="0" xfId="0" applyNumberFormat="1" applyFont="1" applyFill="1" applyBorder="1" applyAlignment="1">
      <alignment horizontal="center"/>
    </xf>
    <xf numFmtId="0" fontId="3" fillId="26" borderId="0" xfId="0" applyFont="1" applyFill="1" applyBorder="1" applyAlignment="1">
      <alignment horizontal="center"/>
    </xf>
    <xf numFmtId="0" fontId="3" fillId="26" borderId="7" xfId="0" applyFont="1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49" fontId="32" fillId="27" borderId="0" xfId="0" applyNumberFormat="1" applyFont="1" applyFill="1" applyBorder="1" applyAlignment="1">
      <alignment horizontal="center"/>
    </xf>
    <xf numFmtId="0" fontId="3" fillId="27" borderId="0" xfId="0" applyFont="1" applyFill="1" applyBorder="1" applyAlignment="1">
      <alignment horizontal="center"/>
    </xf>
    <xf numFmtId="0" fontId="3" fillId="27" borderId="7" xfId="0" applyFont="1" applyFill="1" applyBorder="1" applyAlignment="1">
      <alignment horizontal="center"/>
    </xf>
  </cellXfs>
  <cellStyles count="5">
    <cellStyle name="Bad" xfId="3" builtinId="27"/>
    <cellStyle name="Good" xfId="2" builtinId="26"/>
    <cellStyle name="Hyperlink" xfId="1" builtinId="8"/>
    <cellStyle name="Neutral" xfId="4" builtinId="28"/>
    <cellStyle name="Normal" xfId="0" builtinId="0"/>
  </cellStyles>
  <dxfs count="156"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ill>
        <patternFill>
          <bgColor rgb="FF92D050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8" tint="0.39994506668294322"/>
        </patternFill>
      </fill>
    </dxf>
    <dxf>
      <fill>
        <gradientFill degree="90">
          <stop position="0">
            <color theme="8" tint="0.80001220740379042"/>
          </stop>
          <stop position="0.5">
            <color theme="5"/>
          </stop>
          <stop position="1">
            <color theme="8" tint="0.80001220740379042"/>
          </stop>
        </gradient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  <dxf>
      <font>
        <color auto="1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ngrybirdsnest.com/angry-birds-star-wars-complete-jetpacks-guide/" TargetMode="External"/><Relationship Id="rId2" Type="http://schemas.openxmlformats.org/officeDocument/2006/relationships/hyperlink" Target="http://www.angrybirdsnest.com/angry-birds-star-wars-complete-jetpacks-guide/" TargetMode="External"/><Relationship Id="rId1" Type="http://schemas.openxmlformats.org/officeDocument/2006/relationships/hyperlink" Target="http://www.angrybirdsnest.com/complete-angry-birds-star-wars-golden-droids-bonus-levels-gui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laystationtrophies.org/game/angry-birds-star-wars/trophy/72876-The-Force-is-strong.html" TargetMode="External"/><Relationship Id="rId4" Type="http://schemas.openxmlformats.org/officeDocument/2006/relationships/hyperlink" Target="https://www.trueachievements.com/a182775/mynock-tangle-achievem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P67"/>
  <sheetViews>
    <sheetView tabSelected="1" workbookViewId="0"/>
  </sheetViews>
  <sheetFormatPr defaultRowHeight="15" x14ac:dyDescent="0.25"/>
  <cols>
    <col min="1" max="1" width="3.5703125" customWidth="1"/>
    <col min="2" max="2" width="28.5703125" style="1" customWidth="1"/>
    <col min="3" max="3" width="14.42578125" style="1" bestFit="1" customWidth="1"/>
    <col min="4" max="4" width="14.85546875" style="1" bestFit="1" customWidth="1"/>
    <col min="5" max="5" width="14.42578125" bestFit="1" customWidth="1"/>
    <col min="6" max="6" width="12.42578125" customWidth="1"/>
    <col min="7" max="7" width="28.5703125" style="1" customWidth="1"/>
    <col min="8" max="8" width="14.42578125" bestFit="1" customWidth="1"/>
    <col min="9" max="9" width="14.85546875" bestFit="1" customWidth="1"/>
    <col min="10" max="10" width="14.42578125" bestFit="1" customWidth="1"/>
    <col min="11" max="11" width="3.5703125" customWidth="1"/>
    <col min="12" max="12" width="131.28515625" customWidth="1"/>
  </cols>
  <sheetData>
    <row r="1" spans="1:16" ht="27" thickBot="1" x14ac:dyDescent="0.45">
      <c r="A1" s="192"/>
      <c r="B1" s="213" t="s">
        <v>87</v>
      </c>
      <c r="C1" s="213"/>
      <c r="D1" s="213"/>
      <c r="E1" s="213"/>
      <c r="F1" s="213"/>
      <c r="G1" s="213"/>
      <c r="H1" s="213"/>
      <c r="I1" s="213"/>
      <c r="J1" s="213"/>
      <c r="K1" s="23"/>
      <c r="L1" s="26"/>
    </row>
    <row r="2" spans="1:16" s="12" customFormat="1" ht="15.75" thickTop="1" x14ac:dyDescent="0.25">
      <c r="A2" s="22"/>
      <c r="B2" s="235" t="s">
        <v>110</v>
      </c>
      <c r="C2" s="236"/>
      <c r="D2" s="236"/>
      <c r="E2" s="237"/>
      <c r="F2" s="28"/>
      <c r="G2" s="235" t="s">
        <v>109</v>
      </c>
      <c r="H2" s="236"/>
      <c r="I2" s="236"/>
      <c r="J2" s="237"/>
      <c r="K2" s="24"/>
      <c r="L2" s="26"/>
      <c r="M2" s="7"/>
      <c r="N2" s="7"/>
      <c r="O2" s="7"/>
      <c r="P2" s="7"/>
    </row>
    <row r="3" spans="1:16" s="12" customFormat="1" x14ac:dyDescent="0.25">
      <c r="A3" s="22"/>
      <c r="B3" s="21" t="s">
        <v>40</v>
      </c>
      <c r="C3" s="219" t="s">
        <v>41</v>
      </c>
      <c r="D3" s="219"/>
      <c r="E3" s="220"/>
      <c r="F3" s="28"/>
      <c r="G3" s="21" t="s">
        <v>40</v>
      </c>
      <c r="H3" s="224" t="s">
        <v>43</v>
      </c>
      <c r="I3" s="224"/>
      <c r="J3" s="225"/>
      <c r="K3" s="25"/>
      <c r="L3" s="26"/>
      <c r="M3" s="7"/>
      <c r="N3" s="7"/>
      <c r="O3" s="7"/>
      <c r="P3" s="7"/>
    </row>
    <row r="4" spans="1:16" s="12" customFormat="1" x14ac:dyDescent="0.25">
      <c r="A4" s="22"/>
      <c r="B4" s="13" t="s">
        <v>44</v>
      </c>
      <c r="C4" s="5" t="s">
        <v>18</v>
      </c>
      <c r="D4" s="6" t="s">
        <v>19</v>
      </c>
      <c r="E4" s="8" t="s">
        <v>20</v>
      </c>
      <c r="F4" s="28"/>
      <c r="G4" s="13" t="s">
        <v>44</v>
      </c>
      <c r="H4" s="5" t="s">
        <v>18</v>
      </c>
      <c r="I4" s="6" t="s">
        <v>19</v>
      </c>
      <c r="J4" s="8" t="s">
        <v>20</v>
      </c>
      <c r="K4" s="24"/>
      <c r="L4" s="26"/>
      <c r="M4" s="7"/>
      <c r="N4" s="7"/>
      <c r="O4" s="7"/>
      <c r="P4" s="7"/>
    </row>
    <row r="5" spans="1:16" x14ac:dyDescent="0.25">
      <c r="A5" s="22"/>
      <c r="B5" s="96" t="s">
        <v>0</v>
      </c>
      <c r="C5" s="122"/>
      <c r="D5" s="122"/>
      <c r="E5" s="123"/>
      <c r="F5" s="26"/>
      <c r="G5" s="96" t="s">
        <v>6</v>
      </c>
      <c r="H5" s="127"/>
      <c r="I5" s="127"/>
      <c r="J5" s="123"/>
      <c r="K5" s="26"/>
      <c r="L5" s="26"/>
      <c r="M5" s="4"/>
      <c r="N5" s="4"/>
      <c r="O5" s="4"/>
      <c r="P5" s="4"/>
    </row>
    <row r="6" spans="1:16" x14ac:dyDescent="0.25">
      <c r="A6" s="22"/>
      <c r="B6" s="97" t="s">
        <v>1</v>
      </c>
      <c r="C6" s="124"/>
      <c r="D6" s="124"/>
      <c r="E6" s="125"/>
      <c r="F6" s="26"/>
      <c r="G6" s="97" t="s">
        <v>7</v>
      </c>
      <c r="H6" s="128"/>
      <c r="I6" s="128"/>
      <c r="J6" s="125"/>
      <c r="K6" s="26"/>
      <c r="L6" s="26"/>
      <c r="M6" s="4"/>
      <c r="N6" s="4"/>
      <c r="O6" s="4"/>
      <c r="P6" s="4"/>
    </row>
    <row r="7" spans="1:16" x14ac:dyDescent="0.25">
      <c r="A7" s="22"/>
      <c r="B7" s="97" t="s">
        <v>2</v>
      </c>
      <c r="C7" s="124"/>
      <c r="D7" s="124"/>
      <c r="E7" s="125"/>
      <c r="F7" s="26"/>
      <c r="G7" s="97" t="s">
        <v>8</v>
      </c>
      <c r="H7" s="128"/>
      <c r="I7" s="128"/>
      <c r="J7" s="125"/>
      <c r="K7" s="26"/>
      <c r="L7" s="26"/>
      <c r="M7" s="4"/>
      <c r="N7" s="4"/>
      <c r="O7" s="4"/>
      <c r="P7" s="4"/>
    </row>
    <row r="8" spans="1:16" x14ac:dyDescent="0.25">
      <c r="A8" s="22"/>
      <c r="B8" s="97" t="s">
        <v>3</v>
      </c>
      <c r="C8" s="124"/>
      <c r="D8" s="124"/>
      <c r="E8" s="125"/>
      <c r="F8" s="26"/>
      <c r="G8" s="97" t="s">
        <v>9</v>
      </c>
      <c r="H8" s="128"/>
      <c r="I8" s="128"/>
      <c r="J8" s="125"/>
      <c r="K8" s="26"/>
      <c r="L8" s="26"/>
      <c r="M8" s="4"/>
      <c r="N8" s="4"/>
      <c r="O8" s="4"/>
      <c r="P8" s="4"/>
    </row>
    <row r="9" spans="1:16" x14ac:dyDescent="0.25">
      <c r="A9" s="22"/>
      <c r="B9" s="97" t="s">
        <v>4</v>
      </c>
      <c r="C9" s="124"/>
      <c r="D9" s="124"/>
      <c r="E9" s="125"/>
      <c r="F9" s="26"/>
      <c r="G9" s="97" t="s">
        <v>10</v>
      </c>
      <c r="H9" s="128"/>
      <c r="I9" s="128"/>
      <c r="J9" s="125"/>
      <c r="K9" s="26"/>
      <c r="L9" s="26"/>
      <c r="M9" s="4"/>
      <c r="N9" s="4"/>
      <c r="O9" s="4"/>
      <c r="P9" s="4"/>
    </row>
    <row r="10" spans="1:16" x14ac:dyDescent="0.25">
      <c r="A10" s="22"/>
      <c r="B10" s="97" t="s">
        <v>5</v>
      </c>
      <c r="C10" s="126"/>
      <c r="D10" s="126"/>
      <c r="E10" s="125"/>
      <c r="F10" s="26"/>
      <c r="G10" s="106"/>
      <c r="H10" s="107"/>
      <c r="I10" s="107"/>
      <c r="J10" s="108"/>
      <c r="K10" s="26"/>
      <c r="L10" s="26"/>
      <c r="M10" s="4"/>
      <c r="N10" s="4"/>
      <c r="O10" s="4"/>
      <c r="P10" s="4"/>
    </row>
    <row r="11" spans="1:16" x14ac:dyDescent="0.25">
      <c r="A11" s="22"/>
      <c r="B11" s="97" t="s">
        <v>11</v>
      </c>
      <c r="C11" s="126"/>
      <c r="D11" s="126"/>
      <c r="E11" s="125"/>
      <c r="F11" s="26"/>
      <c r="G11" s="106"/>
      <c r="H11" s="107"/>
      <c r="I11" s="107"/>
      <c r="J11" s="108"/>
      <c r="K11" s="26"/>
      <c r="L11" s="26"/>
      <c r="M11" s="4"/>
      <c r="N11" s="4"/>
      <c r="O11" s="4"/>
      <c r="P11" s="4"/>
    </row>
    <row r="12" spans="1:16" x14ac:dyDescent="0.25">
      <c r="A12" s="22"/>
      <c r="B12" s="97" t="s">
        <v>12</v>
      </c>
      <c r="C12" s="124"/>
      <c r="D12" s="124"/>
      <c r="E12" s="125"/>
      <c r="F12" s="26"/>
      <c r="G12" s="106"/>
      <c r="H12" s="107"/>
      <c r="I12" s="107"/>
      <c r="J12" s="108"/>
      <c r="K12" s="26"/>
      <c r="L12" s="26"/>
      <c r="M12" s="4"/>
      <c r="N12" s="4"/>
      <c r="O12" s="4"/>
      <c r="P12" s="4"/>
    </row>
    <row r="13" spans="1:16" x14ac:dyDescent="0.25">
      <c r="A13" s="22"/>
      <c r="B13" s="135" t="s">
        <v>119</v>
      </c>
      <c r="C13" s="94">
        <f>COUNTIFS($C$5:$C$12,"&lt;&gt;"&amp;"")</f>
        <v>0</v>
      </c>
      <c r="D13" s="94">
        <f>COUNTIFS($D$5:$D$12,"&lt;&gt;"&amp;"")</f>
        <v>0</v>
      </c>
      <c r="E13" s="95">
        <f>COUNTIFS($E$5:$E$12,"&lt;&gt;"&amp;"")</f>
        <v>0</v>
      </c>
      <c r="F13" s="26"/>
      <c r="G13" s="135" t="s">
        <v>119</v>
      </c>
      <c r="H13" s="68">
        <f>COUNTIFS($H$5:$H$9,"&lt;&gt;"&amp;"")</f>
        <v>0</v>
      </c>
      <c r="I13" s="68">
        <f>COUNTIFS($I$5:$I$9,"&lt;&gt;"&amp;"")</f>
        <v>0</v>
      </c>
      <c r="J13" s="67">
        <f>COUNTIFS($J$5:$J$9,"&lt;&gt;"&amp;"")</f>
        <v>0</v>
      </c>
      <c r="K13" s="26"/>
      <c r="L13" s="26"/>
      <c r="M13" s="4"/>
      <c r="N13" s="4"/>
      <c r="O13" s="4"/>
      <c r="P13" s="4"/>
    </row>
    <row r="14" spans="1:16" ht="17.25" thickBot="1" x14ac:dyDescent="0.35">
      <c r="A14" s="22"/>
      <c r="B14" s="221" t="s">
        <v>42</v>
      </c>
      <c r="C14" s="222"/>
      <c r="D14" s="222"/>
      <c r="E14" s="223"/>
      <c r="F14" s="26"/>
      <c r="G14" s="221" t="s">
        <v>45</v>
      </c>
      <c r="H14" s="222"/>
      <c r="I14" s="222"/>
      <c r="J14" s="223"/>
      <c r="K14" s="26"/>
      <c r="L14" s="26"/>
      <c r="M14" s="4"/>
      <c r="N14" s="4"/>
      <c r="O14" s="4"/>
      <c r="P14" s="4"/>
    </row>
    <row r="15" spans="1:16" ht="15.75" thickTop="1" x14ac:dyDescent="0.25">
      <c r="A15" s="22"/>
      <c r="B15" s="27"/>
      <c r="C15" s="27"/>
      <c r="D15" s="27"/>
      <c r="E15" s="26"/>
      <c r="F15" s="26"/>
      <c r="G15" s="27"/>
      <c r="H15" s="26"/>
      <c r="I15" s="26"/>
      <c r="J15" s="26"/>
      <c r="K15" s="26"/>
      <c r="L15" s="26"/>
      <c r="M15" s="4"/>
      <c r="N15" s="4"/>
      <c r="O15" s="4"/>
      <c r="P15" s="4"/>
    </row>
    <row r="16" spans="1:16" ht="15.75" thickBot="1" x14ac:dyDescent="0.3">
      <c r="A16" s="22"/>
      <c r="B16" s="27"/>
      <c r="C16" s="27"/>
      <c r="D16" s="27"/>
      <c r="E16" s="26"/>
      <c r="F16" s="26"/>
      <c r="G16" s="27"/>
      <c r="H16" s="26"/>
      <c r="I16" s="26"/>
      <c r="J16" s="26"/>
      <c r="K16" s="26"/>
      <c r="L16" s="26"/>
      <c r="M16" s="4"/>
      <c r="N16" s="4"/>
      <c r="O16" s="4"/>
      <c r="P16" s="4"/>
    </row>
    <row r="17" spans="1:16" s="12" customFormat="1" ht="15.75" thickTop="1" x14ac:dyDescent="0.25">
      <c r="A17" s="22"/>
      <c r="B17" s="235" t="s">
        <v>111</v>
      </c>
      <c r="C17" s="236"/>
      <c r="D17" s="236"/>
      <c r="E17" s="237"/>
      <c r="F17" s="26"/>
      <c r="G17" s="235" t="s">
        <v>112</v>
      </c>
      <c r="H17" s="236"/>
      <c r="I17" s="236"/>
      <c r="J17" s="237"/>
      <c r="K17" s="26"/>
      <c r="L17" s="26"/>
      <c r="M17" s="4"/>
      <c r="N17" s="4"/>
      <c r="O17" s="4"/>
      <c r="P17" s="4"/>
    </row>
    <row r="18" spans="1:16" s="12" customFormat="1" x14ac:dyDescent="0.25">
      <c r="A18" s="22"/>
      <c r="B18" s="226" t="s">
        <v>48</v>
      </c>
      <c r="C18" s="227"/>
      <c r="D18" s="227"/>
      <c r="E18" s="228"/>
      <c r="F18" s="26"/>
      <c r="G18" s="226" t="s">
        <v>49</v>
      </c>
      <c r="H18" s="227"/>
      <c r="I18" s="227"/>
      <c r="J18" s="228"/>
      <c r="K18" s="26"/>
      <c r="L18" s="26"/>
      <c r="M18" s="4"/>
      <c r="N18" s="4"/>
      <c r="O18" s="4"/>
      <c r="P18" s="4"/>
    </row>
    <row r="19" spans="1:16" s="12" customFormat="1" x14ac:dyDescent="0.25">
      <c r="A19" s="22"/>
      <c r="B19" s="13" t="s">
        <v>44</v>
      </c>
      <c r="C19" s="5"/>
      <c r="D19" s="6"/>
      <c r="E19" s="8"/>
      <c r="F19" s="26"/>
      <c r="G19" s="13" t="s">
        <v>50</v>
      </c>
      <c r="H19" s="5" t="s">
        <v>18</v>
      </c>
      <c r="I19" s="6" t="s">
        <v>19</v>
      </c>
      <c r="J19" s="8" t="s">
        <v>20</v>
      </c>
      <c r="K19" s="26"/>
      <c r="L19" s="26"/>
      <c r="M19" s="4"/>
      <c r="N19" s="4"/>
      <c r="O19" s="4"/>
      <c r="P19" s="4"/>
    </row>
    <row r="20" spans="1:16" x14ac:dyDescent="0.25">
      <c r="A20" s="22"/>
      <c r="B20" s="14" t="s">
        <v>46</v>
      </c>
      <c r="C20" s="5" t="s">
        <v>18</v>
      </c>
      <c r="D20" s="6" t="s">
        <v>19</v>
      </c>
      <c r="E20" s="8" t="s">
        <v>20</v>
      </c>
      <c r="F20" s="26"/>
      <c r="G20" s="11"/>
      <c r="H20" s="9"/>
      <c r="I20" s="9"/>
      <c r="J20" s="10"/>
      <c r="K20" s="26"/>
      <c r="L20" s="26"/>
      <c r="M20" s="4"/>
      <c r="N20" s="4"/>
      <c r="O20" s="4"/>
      <c r="P20" s="4"/>
    </row>
    <row r="21" spans="1:16" x14ac:dyDescent="0.25">
      <c r="A21" s="22"/>
      <c r="B21" s="96" t="s">
        <v>22</v>
      </c>
      <c r="C21" s="114"/>
      <c r="D21" s="114"/>
      <c r="E21" s="115"/>
      <c r="F21" s="26"/>
      <c r="G21" s="137" t="s">
        <v>123</v>
      </c>
      <c r="H21" s="129">
        <v>0</v>
      </c>
      <c r="I21" s="129">
        <v>0</v>
      </c>
      <c r="J21" s="130">
        <v>0</v>
      </c>
      <c r="K21" s="26"/>
      <c r="L21" s="26"/>
      <c r="M21" s="4"/>
      <c r="N21" s="4"/>
      <c r="O21" s="4"/>
      <c r="P21" s="4"/>
    </row>
    <row r="22" spans="1:16" x14ac:dyDescent="0.25">
      <c r="A22" s="22"/>
      <c r="B22" s="97" t="s">
        <v>23</v>
      </c>
      <c r="C22" s="116"/>
      <c r="D22" s="116"/>
      <c r="E22" s="117"/>
      <c r="F22" s="26"/>
      <c r="G22" s="11"/>
      <c r="H22" s="9"/>
      <c r="I22" s="9"/>
      <c r="J22" s="10"/>
      <c r="K22" s="26"/>
      <c r="L22" s="26"/>
      <c r="M22" s="4"/>
      <c r="N22" s="4"/>
      <c r="O22" s="4"/>
      <c r="P22" s="4"/>
    </row>
    <row r="23" spans="1:16" ht="16.5" x14ac:dyDescent="0.3">
      <c r="A23" s="22"/>
      <c r="B23" s="98" t="s">
        <v>33</v>
      </c>
      <c r="C23" s="116"/>
      <c r="D23" s="116"/>
      <c r="E23" s="117"/>
      <c r="F23" s="26"/>
      <c r="G23" s="196"/>
      <c r="H23" s="9"/>
      <c r="I23" s="9"/>
      <c r="J23" s="10"/>
      <c r="K23" s="26"/>
      <c r="L23" s="26"/>
      <c r="M23" s="4"/>
      <c r="N23" s="4"/>
      <c r="O23" s="4"/>
      <c r="P23" s="4"/>
    </row>
    <row r="24" spans="1:16" ht="16.5" x14ac:dyDescent="0.3">
      <c r="A24" s="22"/>
      <c r="B24" s="97" t="s">
        <v>24</v>
      </c>
      <c r="C24" s="116"/>
      <c r="D24" s="116"/>
      <c r="E24" s="117"/>
      <c r="F24" s="26"/>
      <c r="G24" s="241" t="s">
        <v>142</v>
      </c>
      <c r="H24" s="242"/>
      <c r="I24" s="242"/>
      <c r="J24" s="243"/>
      <c r="K24" s="26"/>
      <c r="L24" s="26"/>
      <c r="M24" s="4"/>
      <c r="N24" s="4"/>
      <c r="O24" s="4"/>
      <c r="P24" s="4"/>
    </row>
    <row r="25" spans="1:16" ht="17.25" thickBot="1" x14ac:dyDescent="0.35">
      <c r="A25" s="22"/>
      <c r="B25" s="97" t="s">
        <v>25</v>
      </c>
      <c r="C25" s="116"/>
      <c r="D25" s="116"/>
      <c r="E25" s="117"/>
      <c r="F25" s="26"/>
      <c r="G25" s="244" t="s">
        <v>143</v>
      </c>
      <c r="H25" s="245"/>
      <c r="I25" s="245"/>
      <c r="J25" s="246"/>
      <c r="K25" s="26"/>
      <c r="L25" s="26"/>
      <c r="M25" s="4"/>
      <c r="N25" s="4"/>
      <c r="O25" s="4"/>
      <c r="P25" s="4"/>
    </row>
    <row r="26" spans="1:16" ht="15.75" thickTop="1" x14ac:dyDescent="0.25">
      <c r="A26" s="22"/>
      <c r="B26" s="97" t="s">
        <v>26</v>
      </c>
      <c r="C26" s="116"/>
      <c r="D26" s="116"/>
      <c r="E26" s="117"/>
      <c r="F26" s="26"/>
      <c r="G26" s="30"/>
      <c r="H26" s="31"/>
      <c r="I26" s="31"/>
      <c r="J26" s="31"/>
      <c r="K26" s="26"/>
      <c r="L26" s="26"/>
      <c r="M26" s="4"/>
      <c r="N26" s="4"/>
      <c r="O26" s="4"/>
      <c r="P26" s="4"/>
    </row>
    <row r="27" spans="1:16" ht="15.75" thickBot="1" x14ac:dyDescent="0.3">
      <c r="A27" s="22"/>
      <c r="B27" s="97" t="s">
        <v>27</v>
      </c>
      <c r="C27" s="116"/>
      <c r="D27" s="116"/>
      <c r="E27" s="117"/>
      <c r="F27" s="26"/>
      <c r="G27" s="32"/>
      <c r="H27" s="33"/>
      <c r="I27" s="33"/>
      <c r="J27" s="33"/>
      <c r="K27" s="26"/>
      <c r="L27" s="26"/>
      <c r="M27" s="4"/>
      <c r="N27" s="4"/>
      <c r="O27" s="4"/>
      <c r="P27" s="4"/>
    </row>
    <row r="28" spans="1:16" ht="15.75" thickTop="1" x14ac:dyDescent="0.25">
      <c r="A28" s="22"/>
      <c r="B28" s="98" t="s">
        <v>34</v>
      </c>
      <c r="C28" s="116"/>
      <c r="D28" s="116"/>
      <c r="E28" s="117"/>
      <c r="F28" s="26"/>
      <c r="G28" s="235" t="s">
        <v>113</v>
      </c>
      <c r="H28" s="236"/>
      <c r="I28" s="236"/>
      <c r="J28" s="237"/>
      <c r="K28" s="26"/>
      <c r="L28" s="26"/>
      <c r="M28" s="4"/>
      <c r="N28" s="4"/>
      <c r="O28" s="4"/>
      <c r="P28" s="4"/>
    </row>
    <row r="29" spans="1:16" x14ac:dyDescent="0.25">
      <c r="A29" s="22"/>
      <c r="B29" s="98" t="s">
        <v>35</v>
      </c>
      <c r="C29" s="116"/>
      <c r="D29" s="116"/>
      <c r="E29" s="117"/>
      <c r="F29" s="26"/>
      <c r="G29" s="226" t="s">
        <v>51</v>
      </c>
      <c r="H29" s="227"/>
      <c r="I29" s="227"/>
      <c r="J29" s="228"/>
      <c r="K29" s="26"/>
      <c r="L29" s="26"/>
      <c r="M29" s="4"/>
      <c r="N29" s="4"/>
      <c r="O29" s="4"/>
      <c r="P29" s="4"/>
    </row>
    <row r="30" spans="1:16" x14ac:dyDescent="0.25">
      <c r="A30" s="22"/>
      <c r="B30" s="98" t="s">
        <v>36</v>
      </c>
      <c r="C30" s="116"/>
      <c r="D30" s="116"/>
      <c r="E30" s="117"/>
      <c r="F30" s="26"/>
      <c r="G30" s="13" t="s">
        <v>52</v>
      </c>
      <c r="H30" s="5" t="s">
        <v>18</v>
      </c>
      <c r="I30" s="6" t="s">
        <v>19</v>
      </c>
      <c r="J30" s="8" t="s">
        <v>20</v>
      </c>
      <c r="K30" s="26"/>
      <c r="L30" s="26"/>
      <c r="M30" s="4"/>
      <c r="N30" s="4"/>
      <c r="O30" s="4"/>
      <c r="P30" s="4"/>
    </row>
    <row r="31" spans="1:16" x14ac:dyDescent="0.25">
      <c r="A31" s="22"/>
      <c r="B31" s="98" t="s">
        <v>37</v>
      </c>
      <c r="C31" s="116"/>
      <c r="D31" s="116"/>
      <c r="E31" s="117"/>
      <c r="F31" s="26"/>
      <c r="G31" s="11"/>
      <c r="H31" s="16"/>
      <c r="I31" s="9"/>
      <c r="J31" s="10"/>
      <c r="K31" s="26"/>
      <c r="L31" s="26"/>
      <c r="M31" s="4"/>
      <c r="N31" s="4"/>
      <c r="O31" s="4"/>
      <c r="P31" s="4"/>
    </row>
    <row r="32" spans="1:16" x14ac:dyDescent="0.25">
      <c r="A32" s="22"/>
      <c r="B32" s="97" t="s">
        <v>28</v>
      </c>
      <c r="C32" s="116"/>
      <c r="D32" s="116"/>
      <c r="E32" s="117"/>
      <c r="F32" s="26"/>
      <c r="G32" s="135" t="s">
        <v>124</v>
      </c>
      <c r="H32" s="131">
        <v>0</v>
      </c>
      <c r="I32" s="131">
        <v>0</v>
      </c>
      <c r="J32" s="132">
        <v>0</v>
      </c>
      <c r="K32" s="26"/>
      <c r="L32" s="26"/>
      <c r="M32" s="4"/>
      <c r="N32" s="4"/>
      <c r="O32" s="4"/>
      <c r="P32" s="4"/>
    </row>
    <row r="33" spans="1:12" x14ac:dyDescent="0.25">
      <c r="A33" s="22"/>
      <c r="B33" s="98" t="s">
        <v>38</v>
      </c>
      <c r="C33" s="118"/>
      <c r="D33" s="118"/>
      <c r="E33" s="119"/>
      <c r="F33" s="26"/>
      <c r="G33" s="15"/>
      <c r="H33" s="17"/>
      <c r="I33" s="18"/>
      <c r="J33" s="19"/>
      <c r="K33" s="22"/>
      <c r="L33" s="26"/>
    </row>
    <row r="34" spans="1:12" x14ac:dyDescent="0.25">
      <c r="A34" s="22"/>
      <c r="B34" s="99" t="s">
        <v>39</v>
      </c>
      <c r="C34" s="120"/>
      <c r="D34" s="120"/>
      <c r="E34" s="121"/>
      <c r="F34" s="22"/>
      <c r="G34" s="15"/>
      <c r="H34" s="16"/>
      <c r="I34" s="18"/>
      <c r="J34" s="19"/>
      <c r="K34" s="22"/>
      <c r="L34" s="26"/>
    </row>
    <row r="35" spans="1:12" ht="16.5" x14ac:dyDescent="0.3">
      <c r="A35" s="22"/>
      <c r="B35" s="136" t="s">
        <v>118</v>
      </c>
      <c r="C35" s="65">
        <f>COUNTIFS($C$21:$C$34,"&lt;&gt;"&amp;"")</f>
        <v>0</v>
      </c>
      <c r="D35" s="65">
        <f>COUNTIFS($D$21:$D$34,"&lt;&gt;"&amp;"")</f>
        <v>0</v>
      </c>
      <c r="E35" s="66">
        <f>COUNTIFS($E$21:$E$34,"&lt;&gt;"&amp;"")</f>
        <v>0</v>
      </c>
      <c r="F35" s="22"/>
      <c r="G35" s="238" t="s">
        <v>107</v>
      </c>
      <c r="H35" s="239"/>
      <c r="I35" s="239"/>
      <c r="J35" s="240"/>
      <c r="K35" s="22"/>
      <c r="L35" s="26"/>
    </row>
    <row r="36" spans="1:12" ht="17.25" thickBot="1" x14ac:dyDescent="0.35">
      <c r="A36" s="22"/>
      <c r="B36" s="197" t="s">
        <v>47</v>
      </c>
      <c r="C36" s="198"/>
      <c r="D36" s="198"/>
      <c r="E36" s="199"/>
      <c r="F36" s="22"/>
      <c r="G36" s="229" t="s">
        <v>108</v>
      </c>
      <c r="H36" s="230"/>
      <c r="I36" s="230"/>
      <c r="J36" s="231"/>
      <c r="K36" s="22"/>
      <c r="L36" s="26"/>
    </row>
    <row r="37" spans="1:12" ht="15.75" thickTop="1" x14ac:dyDescent="0.25">
      <c r="A37" s="22"/>
      <c r="B37" s="25"/>
      <c r="C37" s="25"/>
      <c r="D37" s="25"/>
      <c r="E37" s="22"/>
      <c r="F37" s="22"/>
      <c r="G37" s="25"/>
      <c r="H37" s="29"/>
      <c r="I37" s="22"/>
      <c r="J37" s="22"/>
      <c r="K37" s="22"/>
      <c r="L37" s="26"/>
    </row>
    <row r="38" spans="1:12" ht="15" customHeight="1" x14ac:dyDescent="0.25">
      <c r="A38" s="22"/>
      <c r="B38" s="232" t="s">
        <v>88</v>
      </c>
      <c r="C38" s="232"/>
      <c r="D38" s="232"/>
      <c r="E38" s="232"/>
      <c r="F38" s="232"/>
      <c r="G38" s="232"/>
      <c r="H38" s="232"/>
      <c r="I38" s="232"/>
      <c r="J38" s="232"/>
      <c r="K38" s="22"/>
      <c r="L38" s="26"/>
    </row>
    <row r="39" spans="1:12" ht="27" thickBot="1" x14ac:dyDescent="0.45">
      <c r="A39" s="37"/>
      <c r="B39" s="233"/>
      <c r="C39" s="233"/>
      <c r="D39" s="233"/>
      <c r="E39" s="233"/>
      <c r="F39" s="233"/>
      <c r="G39" s="233"/>
      <c r="H39" s="233"/>
      <c r="I39" s="233"/>
      <c r="J39" s="233"/>
      <c r="K39" s="38"/>
      <c r="L39" s="38"/>
    </row>
    <row r="40" spans="1:12" ht="18.75" customHeight="1" thickTop="1" x14ac:dyDescent="0.25">
      <c r="A40" s="37"/>
      <c r="B40" s="216" t="s">
        <v>85</v>
      </c>
      <c r="C40" s="217"/>
      <c r="D40" s="217"/>
      <c r="E40" s="217"/>
      <c r="F40" s="217"/>
      <c r="G40" s="217"/>
      <c r="H40" s="217"/>
      <c r="I40" s="217"/>
      <c r="J40" s="218"/>
      <c r="K40" s="37"/>
      <c r="L40" s="152"/>
    </row>
    <row r="41" spans="1:12" x14ac:dyDescent="0.25">
      <c r="A41" s="37"/>
      <c r="B41" s="202" t="s">
        <v>89</v>
      </c>
      <c r="C41" s="203"/>
      <c r="D41" s="203"/>
      <c r="E41" s="203"/>
      <c r="F41" s="203"/>
      <c r="G41" s="203"/>
      <c r="H41" s="203"/>
      <c r="I41" s="203"/>
      <c r="J41" s="204"/>
      <c r="K41" s="37"/>
      <c r="L41" s="152"/>
    </row>
    <row r="42" spans="1:12" ht="16.5" customHeight="1" x14ac:dyDescent="0.25">
      <c r="A42" s="37"/>
      <c r="B42" s="209" t="s">
        <v>80</v>
      </c>
      <c r="C42" s="210"/>
      <c r="D42" s="207" t="s">
        <v>53</v>
      </c>
      <c r="E42" s="207"/>
      <c r="F42" s="200" t="s">
        <v>54</v>
      </c>
      <c r="G42" s="200"/>
      <c r="H42" s="201" t="s">
        <v>55</v>
      </c>
      <c r="I42" s="201"/>
      <c r="J42" s="141"/>
      <c r="K42" s="37"/>
      <c r="L42" s="152"/>
    </row>
    <row r="43" spans="1:12" ht="16.5" customHeight="1" x14ac:dyDescent="0.25">
      <c r="A43" s="37"/>
      <c r="B43" s="138"/>
      <c r="C43" s="139"/>
      <c r="D43" s="208" t="s">
        <v>83</v>
      </c>
      <c r="E43" s="208"/>
      <c r="F43" s="205" t="s">
        <v>81</v>
      </c>
      <c r="G43" s="205"/>
      <c r="H43" s="206" t="s">
        <v>84</v>
      </c>
      <c r="I43" s="206"/>
      <c r="J43" s="140"/>
      <c r="K43" s="37"/>
      <c r="L43" s="152"/>
    </row>
    <row r="44" spans="1:12" ht="18.75" customHeight="1" x14ac:dyDescent="0.25">
      <c r="A44" s="37"/>
      <c r="B44" s="40" t="s">
        <v>73</v>
      </c>
      <c r="C44" s="41" t="s">
        <v>74</v>
      </c>
      <c r="D44" s="41"/>
      <c r="E44" s="42"/>
      <c r="F44" s="42"/>
      <c r="G44" s="41" t="s">
        <v>78</v>
      </c>
      <c r="H44" s="34" t="s">
        <v>18</v>
      </c>
      <c r="I44" s="35" t="s">
        <v>19</v>
      </c>
      <c r="J44" s="36" t="s">
        <v>20</v>
      </c>
      <c r="K44" s="37"/>
      <c r="L44" s="152"/>
    </row>
    <row r="45" spans="1:12" ht="21" customHeight="1" x14ac:dyDescent="0.25">
      <c r="A45" s="37"/>
      <c r="B45" s="43" t="s">
        <v>63</v>
      </c>
      <c r="C45" s="234" t="s">
        <v>56</v>
      </c>
      <c r="D45" s="234"/>
      <c r="E45" s="234"/>
      <c r="F45" s="234"/>
      <c r="G45" s="214" t="s">
        <v>82</v>
      </c>
      <c r="H45" s="142"/>
      <c r="I45" s="142"/>
      <c r="J45" s="143"/>
      <c r="K45" s="37"/>
      <c r="L45" s="152"/>
    </row>
    <row r="46" spans="1:12" ht="21" customHeight="1" x14ac:dyDescent="0.25">
      <c r="A46" s="37"/>
      <c r="B46" s="44" t="s">
        <v>64</v>
      </c>
      <c r="C46" s="211" t="s">
        <v>57</v>
      </c>
      <c r="D46" s="211"/>
      <c r="E46" s="211"/>
      <c r="F46" s="211"/>
      <c r="G46" s="215"/>
      <c r="H46" s="144"/>
      <c r="I46" s="144"/>
      <c r="J46" s="145"/>
      <c r="K46" s="37"/>
      <c r="L46" s="152"/>
    </row>
    <row r="47" spans="1:12" ht="21" customHeight="1" x14ac:dyDescent="0.25">
      <c r="A47" s="37"/>
      <c r="B47" s="44" t="s">
        <v>65</v>
      </c>
      <c r="C47" s="212" t="s">
        <v>58</v>
      </c>
      <c r="D47" s="212"/>
      <c r="E47" s="212"/>
      <c r="F47" s="212"/>
      <c r="G47" s="215"/>
      <c r="H47" s="146"/>
      <c r="I47" s="146"/>
      <c r="J47" s="147"/>
      <c r="K47" s="37"/>
      <c r="L47" s="152"/>
    </row>
    <row r="48" spans="1:12" ht="21" customHeight="1" x14ac:dyDescent="0.25">
      <c r="A48" s="37"/>
      <c r="B48" s="44" t="s">
        <v>66</v>
      </c>
      <c r="C48" s="211" t="s">
        <v>76</v>
      </c>
      <c r="D48" s="211"/>
      <c r="E48" s="211"/>
      <c r="F48" s="211"/>
      <c r="G48" s="112"/>
      <c r="H48" s="144"/>
      <c r="I48" s="144"/>
      <c r="J48" s="145"/>
      <c r="K48" s="37"/>
      <c r="L48" s="152"/>
    </row>
    <row r="49" spans="1:12" ht="21" customHeight="1" x14ac:dyDescent="0.25">
      <c r="A49" s="37"/>
      <c r="B49" s="44" t="s">
        <v>67</v>
      </c>
      <c r="C49" s="212" t="s">
        <v>59</v>
      </c>
      <c r="D49" s="212"/>
      <c r="E49" s="212"/>
      <c r="F49" s="212"/>
      <c r="G49" s="113"/>
      <c r="H49" s="146"/>
      <c r="I49" s="146"/>
      <c r="J49" s="147"/>
      <c r="K49" s="37"/>
      <c r="L49" s="152"/>
    </row>
    <row r="50" spans="1:12" ht="21" customHeight="1" x14ac:dyDescent="0.25">
      <c r="A50" s="37"/>
      <c r="B50" s="44" t="s">
        <v>68</v>
      </c>
      <c r="C50" s="211" t="s">
        <v>75</v>
      </c>
      <c r="D50" s="211"/>
      <c r="E50" s="211"/>
      <c r="F50" s="211"/>
      <c r="G50" s="112" t="s">
        <v>79</v>
      </c>
      <c r="H50" s="144"/>
      <c r="I50" s="144"/>
      <c r="J50" s="145"/>
      <c r="K50" s="37"/>
      <c r="L50" s="152"/>
    </row>
    <row r="51" spans="1:12" ht="21" customHeight="1" x14ac:dyDescent="0.25">
      <c r="A51" s="37"/>
      <c r="B51" s="44" t="s">
        <v>69</v>
      </c>
      <c r="C51" s="212" t="s">
        <v>60</v>
      </c>
      <c r="D51" s="212"/>
      <c r="E51" s="212"/>
      <c r="F51" s="212"/>
      <c r="G51" s="113"/>
      <c r="H51" s="146"/>
      <c r="I51" s="146"/>
      <c r="J51" s="147"/>
      <c r="K51" s="37"/>
      <c r="L51" s="152"/>
    </row>
    <row r="52" spans="1:12" ht="21" customHeight="1" x14ac:dyDescent="0.25">
      <c r="A52" s="37"/>
      <c r="B52" s="44" t="s">
        <v>70</v>
      </c>
      <c r="C52" s="211" t="s">
        <v>77</v>
      </c>
      <c r="D52" s="211"/>
      <c r="E52" s="211"/>
      <c r="F52" s="211"/>
      <c r="G52" s="112"/>
      <c r="H52" s="144"/>
      <c r="I52" s="144"/>
      <c r="J52" s="145"/>
      <c r="K52" s="37"/>
      <c r="L52" s="152"/>
    </row>
    <row r="53" spans="1:12" ht="21" customHeight="1" x14ac:dyDescent="0.25">
      <c r="A53" s="37"/>
      <c r="B53" s="44" t="s">
        <v>71</v>
      </c>
      <c r="C53" s="212" t="s">
        <v>61</v>
      </c>
      <c r="D53" s="212"/>
      <c r="E53" s="212"/>
      <c r="F53" s="212"/>
      <c r="G53" s="113"/>
      <c r="H53" s="146"/>
      <c r="I53" s="146"/>
      <c r="J53" s="147"/>
      <c r="K53" s="37"/>
      <c r="L53" s="152"/>
    </row>
    <row r="54" spans="1:12" ht="21" customHeight="1" x14ac:dyDescent="0.25">
      <c r="A54" s="37"/>
      <c r="B54" s="44" t="s">
        <v>72</v>
      </c>
      <c r="C54" s="211" t="s">
        <v>62</v>
      </c>
      <c r="D54" s="211"/>
      <c r="E54" s="211"/>
      <c r="F54" s="211"/>
      <c r="G54" s="112"/>
      <c r="H54" s="144"/>
      <c r="I54" s="144"/>
      <c r="J54" s="145"/>
      <c r="K54" s="37"/>
      <c r="L54" s="152"/>
    </row>
    <row r="55" spans="1:12" ht="21" customHeight="1" x14ac:dyDescent="0.25">
      <c r="A55" s="37"/>
      <c r="B55" s="20"/>
      <c r="C55" s="110"/>
      <c r="D55" s="110"/>
      <c r="E55" s="111"/>
      <c r="F55" s="111"/>
      <c r="G55" s="109" t="s">
        <v>122</v>
      </c>
      <c r="H55" s="133">
        <f>COUNTIFS($H$45:$H$54,"&lt;&gt;"&amp;"")</f>
        <v>0</v>
      </c>
      <c r="I55" s="133">
        <f>COUNTIFS($I$45:$I$54,"&lt;&gt;"&amp;"")</f>
        <v>0</v>
      </c>
      <c r="J55" s="134">
        <f>COUNTIFS($J$45:$J$54,"&lt;&gt;"&amp;"")</f>
        <v>0</v>
      </c>
      <c r="K55" s="37"/>
      <c r="L55" s="152"/>
    </row>
    <row r="56" spans="1:12" ht="17.25" thickBot="1" x14ac:dyDescent="0.35">
      <c r="A56" s="37"/>
      <c r="B56" s="197" t="s">
        <v>86</v>
      </c>
      <c r="C56" s="198"/>
      <c r="D56" s="198"/>
      <c r="E56" s="198"/>
      <c r="F56" s="198"/>
      <c r="G56" s="198"/>
      <c r="H56" s="198"/>
      <c r="I56" s="198"/>
      <c r="J56" s="199"/>
      <c r="K56" s="37"/>
      <c r="L56" s="152"/>
    </row>
    <row r="57" spans="1:12" ht="27" thickTop="1" x14ac:dyDescent="0.4">
      <c r="A57" s="37"/>
      <c r="B57" s="39"/>
      <c r="C57" s="39"/>
      <c r="D57" s="39"/>
      <c r="E57" s="37"/>
      <c r="F57" s="37"/>
      <c r="G57" s="39"/>
      <c r="H57" s="37"/>
      <c r="I57" s="37"/>
      <c r="J57" s="37"/>
      <c r="K57" s="37"/>
      <c r="L57" s="38"/>
    </row>
    <row r="58" spans="1:12" ht="26.25" x14ac:dyDescent="0.4">
      <c r="A58" s="37"/>
      <c r="B58" s="39"/>
      <c r="C58" s="39"/>
      <c r="D58" s="39"/>
      <c r="E58" s="37"/>
      <c r="F58" s="37"/>
      <c r="G58" s="39"/>
      <c r="H58" s="37"/>
      <c r="I58" s="37"/>
      <c r="J58" s="37"/>
      <c r="K58" s="37"/>
      <c r="L58" s="38"/>
    </row>
    <row r="59" spans="1:12" ht="26.25" x14ac:dyDescent="0.4">
      <c r="A59" s="37"/>
      <c r="B59" s="39"/>
      <c r="C59" s="39"/>
      <c r="D59" s="39"/>
      <c r="E59" s="37"/>
      <c r="F59" s="37"/>
      <c r="G59" s="39"/>
      <c r="H59" s="37"/>
      <c r="I59" s="37"/>
      <c r="J59" s="37"/>
      <c r="K59" s="37"/>
      <c r="L59" s="38"/>
    </row>
    <row r="60" spans="1:12" ht="26.25" x14ac:dyDescent="0.4">
      <c r="A60" s="37"/>
      <c r="B60" s="39"/>
      <c r="C60" s="39"/>
      <c r="D60" s="39"/>
      <c r="E60" s="37"/>
      <c r="F60" s="37"/>
      <c r="G60" s="39"/>
      <c r="H60" s="37"/>
      <c r="I60" s="37"/>
      <c r="J60" s="37"/>
      <c r="K60" s="37"/>
      <c r="L60" s="38"/>
    </row>
    <row r="61" spans="1:12" ht="26.25" x14ac:dyDescent="0.4">
      <c r="A61" s="37"/>
      <c r="B61" s="39"/>
      <c r="C61" s="39"/>
      <c r="D61" s="39"/>
      <c r="E61" s="37"/>
      <c r="F61" s="37"/>
      <c r="G61" s="39"/>
      <c r="H61" s="37"/>
      <c r="I61" s="37"/>
      <c r="J61" s="37"/>
      <c r="K61" s="37"/>
      <c r="L61" s="38"/>
    </row>
    <row r="62" spans="1:12" ht="26.25" x14ac:dyDescent="0.4">
      <c r="A62" s="37"/>
      <c r="B62" s="39"/>
      <c r="C62" s="39"/>
      <c r="D62" s="39"/>
      <c r="E62" s="37"/>
      <c r="F62" s="37"/>
      <c r="G62" s="39"/>
      <c r="H62" s="37"/>
      <c r="I62" s="37"/>
      <c r="J62" s="37"/>
      <c r="K62" s="37"/>
      <c r="L62" s="38"/>
    </row>
    <row r="63" spans="1:12" ht="26.25" x14ac:dyDescent="0.4">
      <c r="A63" s="37"/>
      <c r="B63" s="39"/>
      <c r="C63" s="39"/>
      <c r="D63" s="39"/>
      <c r="E63" s="37"/>
      <c r="F63" s="37"/>
      <c r="G63" s="39"/>
      <c r="H63" s="37"/>
      <c r="I63" s="37"/>
      <c r="J63" s="37"/>
      <c r="K63" s="37"/>
      <c r="L63" s="38"/>
    </row>
    <row r="64" spans="1:12" ht="26.25" x14ac:dyDescent="0.4">
      <c r="A64" s="37"/>
      <c r="B64" s="39"/>
      <c r="C64" s="39"/>
      <c r="D64" s="39"/>
      <c r="E64" s="37"/>
      <c r="F64" s="37"/>
      <c r="G64" s="39"/>
      <c r="H64" s="37"/>
      <c r="I64" s="37"/>
      <c r="J64" s="37"/>
      <c r="K64" s="37"/>
      <c r="L64" s="38"/>
    </row>
    <row r="65" spans="1:12" ht="26.25" x14ac:dyDescent="0.4">
      <c r="A65" s="37"/>
      <c r="B65" s="39"/>
      <c r="C65" s="39"/>
      <c r="D65" s="39"/>
      <c r="E65" s="37"/>
      <c r="F65" s="37"/>
      <c r="G65" s="39"/>
      <c r="H65" s="37"/>
      <c r="I65" s="37"/>
      <c r="J65" s="37"/>
      <c r="K65" s="37"/>
      <c r="L65" s="38"/>
    </row>
    <row r="66" spans="1:12" ht="26.25" x14ac:dyDescent="0.4">
      <c r="A66" s="37"/>
      <c r="B66" s="39"/>
      <c r="C66" s="39"/>
      <c r="D66" s="39"/>
      <c r="E66" s="37"/>
      <c r="F66" s="37"/>
      <c r="G66" s="39"/>
      <c r="H66" s="37"/>
      <c r="I66" s="37"/>
      <c r="J66" s="37"/>
      <c r="K66" s="37"/>
      <c r="L66" s="38"/>
    </row>
    <row r="67" spans="1:12" ht="97.5" customHeight="1" x14ac:dyDescent="0.4">
      <c r="A67" s="37"/>
      <c r="B67" s="39"/>
      <c r="C67" s="39"/>
      <c r="D67" s="39"/>
      <c r="E67" s="37"/>
      <c r="F67" s="37"/>
      <c r="G67" s="39"/>
      <c r="H67" s="37"/>
      <c r="I67" s="37"/>
      <c r="J67" s="37"/>
      <c r="K67" s="37"/>
      <c r="L67" s="38"/>
    </row>
  </sheetData>
  <mergeCells count="40">
    <mergeCell ref="G35:J35"/>
    <mergeCell ref="B2:E2"/>
    <mergeCell ref="B17:E17"/>
    <mergeCell ref="G17:J17"/>
    <mergeCell ref="G29:J29"/>
    <mergeCell ref="G28:J28"/>
    <mergeCell ref="G24:J24"/>
    <mergeCell ref="G25:J25"/>
    <mergeCell ref="B1:J1"/>
    <mergeCell ref="C47:F47"/>
    <mergeCell ref="G45:G47"/>
    <mergeCell ref="B40:J40"/>
    <mergeCell ref="C3:E3"/>
    <mergeCell ref="B14:E14"/>
    <mergeCell ref="G14:J14"/>
    <mergeCell ref="H3:J3"/>
    <mergeCell ref="B18:E18"/>
    <mergeCell ref="G18:J18"/>
    <mergeCell ref="B36:E36"/>
    <mergeCell ref="G36:J36"/>
    <mergeCell ref="B38:J39"/>
    <mergeCell ref="C45:F45"/>
    <mergeCell ref="C46:F46"/>
    <mergeCell ref="G2:J2"/>
    <mergeCell ref="B56:J56"/>
    <mergeCell ref="F42:G42"/>
    <mergeCell ref="H42:I42"/>
    <mergeCell ref="B41:J41"/>
    <mergeCell ref="F43:G43"/>
    <mergeCell ref="H43:I43"/>
    <mergeCell ref="D42:E42"/>
    <mergeCell ref="D43:E43"/>
    <mergeCell ref="B42:C42"/>
    <mergeCell ref="C48:F48"/>
    <mergeCell ref="C49:F49"/>
    <mergeCell ref="C50:F50"/>
    <mergeCell ref="C51:F51"/>
    <mergeCell ref="C52:F52"/>
    <mergeCell ref="C53:F53"/>
    <mergeCell ref="C54:F54"/>
  </mergeCells>
  <conditionalFormatting sqref="C13">
    <cfRule type="dataBar" priority="30">
      <dataBar>
        <cfvo type="num" val="0"/>
        <cfvo type="num" val="8"/>
        <color rgb="FF63C384"/>
      </dataBar>
      <extLst>
        <ext xmlns:x14="http://schemas.microsoft.com/office/spreadsheetml/2009/9/main" uri="{B025F937-C7B1-47D3-B67F-A62EFF666E3E}">
          <x14:id>{30A4B67A-74D8-49AC-9BF6-F91F5489BF7D}</x14:id>
        </ext>
      </extLst>
    </cfRule>
    <cfRule type="cellIs" dxfId="155" priority="45" operator="greaterThan">
      <formula>4</formula>
    </cfRule>
  </conditionalFormatting>
  <conditionalFormatting sqref="D13">
    <cfRule type="dataBar" priority="29">
      <dataBar>
        <cfvo type="num" val="0"/>
        <cfvo type="num" val="8"/>
        <color rgb="FF63C384"/>
      </dataBar>
      <extLst>
        <ext xmlns:x14="http://schemas.microsoft.com/office/spreadsheetml/2009/9/main" uri="{B025F937-C7B1-47D3-B67F-A62EFF666E3E}">
          <x14:id>{BBCF1474-D87A-47E4-A8FA-0E33DE300BE3}</x14:id>
        </ext>
      </extLst>
    </cfRule>
    <cfRule type="cellIs" dxfId="154" priority="44" operator="greaterThan">
      <formula>4</formula>
    </cfRule>
  </conditionalFormatting>
  <conditionalFormatting sqref="E13">
    <cfRule type="dataBar" priority="28">
      <dataBar>
        <cfvo type="num" val="0"/>
        <cfvo type="num" val="8"/>
        <color rgb="FF63C384"/>
      </dataBar>
      <extLst>
        <ext xmlns:x14="http://schemas.microsoft.com/office/spreadsheetml/2009/9/main" uri="{B025F937-C7B1-47D3-B67F-A62EFF666E3E}">
          <x14:id>{0A491250-4B08-42B3-9072-F39D4DA88349}</x14:id>
        </ext>
      </extLst>
    </cfRule>
    <cfRule type="cellIs" dxfId="153" priority="43" operator="greaterThan">
      <formula>4</formula>
    </cfRule>
  </conditionalFormatting>
  <conditionalFormatting sqref="H13">
    <cfRule type="dataBar" priority="27">
      <dataBar>
        <cfvo type="num" val="0"/>
        <cfvo type="num" val="5"/>
        <color rgb="FF63C384"/>
      </dataBar>
      <extLst>
        <ext xmlns:x14="http://schemas.microsoft.com/office/spreadsheetml/2009/9/main" uri="{B025F937-C7B1-47D3-B67F-A62EFF666E3E}">
          <x14:id>{772C040D-2587-48D2-A377-2CC2AD829661}</x14:id>
        </ext>
      </extLst>
    </cfRule>
    <cfRule type="cellIs" dxfId="152" priority="42" operator="equal">
      <formula>5</formula>
    </cfRule>
  </conditionalFormatting>
  <conditionalFormatting sqref="I13">
    <cfRule type="dataBar" priority="26">
      <dataBar>
        <cfvo type="num" val="0"/>
        <cfvo type="num" val="5"/>
        <color rgb="FF63C384"/>
      </dataBar>
      <extLst>
        <ext xmlns:x14="http://schemas.microsoft.com/office/spreadsheetml/2009/9/main" uri="{B025F937-C7B1-47D3-B67F-A62EFF666E3E}">
          <x14:id>{D2B7CC37-4839-4C66-9178-1FE10DC4758E}</x14:id>
        </ext>
      </extLst>
    </cfRule>
    <cfRule type="cellIs" dxfId="151" priority="41" operator="equal">
      <formula>5</formula>
    </cfRule>
  </conditionalFormatting>
  <conditionalFormatting sqref="J13">
    <cfRule type="dataBar" priority="25">
      <dataBar>
        <cfvo type="num" val="0"/>
        <cfvo type="num" val="5"/>
        <color rgb="FF63C384"/>
      </dataBar>
      <extLst>
        <ext xmlns:x14="http://schemas.microsoft.com/office/spreadsheetml/2009/9/main" uri="{B025F937-C7B1-47D3-B67F-A62EFF666E3E}">
          <x14:id>{74163A4B-FB1F-43A3-865D-CF69E846D09C}</x14:id>
        </ext>
      </extLst>
    </cfRule>
    <cfRule type="cellIs" dxfId="150" priority="40" operator="equal">
      <formula>5</formula>
    </cfRule>
  </conditionalFormatting>
  <conditionalFormatting sqref="C35">
    <cfRule type="dataBar" priority="24">
      <dataBar>
        <cfvo type="num" val="0"/>
        <cfvo type="num" val="14"/>
        <color rgb="FF63C384"/>
      </dataBar>
      <extLst>
        <ext xmlns:x14="http://schemas.microsoft.com/office/spreadsheetml/2009/9/main" uri="{B025F937-C7B1-47D3-B67F-A62EFF666E3E}">
          <x14:id>{BD655C89-5581-4042-AAF0-EBA9321AF1AA}</x14:id>
        </ext>
      </extLst>
    </cfRule>
    <cfRule type="cellIs" dxfId="149" priority="39" operator="greaterThan">
      <formula>5</formula>
    </cfRule>
  </conditionalFormatting>
  <conditionalFormatting sqref="D35">
    <cfRule type="dataBar" priority="23">
      <dataBar>
        <cfvo type="num" val="0"/>
        <cfvo type="num" val="14"/>
        <color rgb="FF63C384"/>
      </dataBar>
      <extLst>
        <ext xmlns:x14="http://schemas.microsoft.com/office/spreadsheetml/2009/9/main" uri="{B025F937-C7B1-47D3-B67F-A62EFF666E3E}">
          <x14:id>{CEDC8372-83EE-4689-B3C5-72ACA20BC088}</x14:id>
        </ext>
      </extLst>
    </cfRule>
    <cfRule type="cellIs" dxfId="148" priority="38" operator="greaterThan">
      <formula>5</formula>
    </cfRule>
  </conditionalFormatting>
  <conditionalFormatting sqref="E35">
    <cfRule type="dataBar" priority="22">
      <dataBar>
        <cfvo type="num" val="0"/>
        <cfvo type="num" val="14"/>
        <color rgb="FF63C384"/>
      </dataBar>
      <extLst>
        <ext xmlns:x14="http://schemas.microsoft.com/office/spreadsheetml/2009/9/main" uri="{B025F937-C7B1-47D3-B67F-A62EFF666E3E}">
          <x14:id>{DAA2946A-992E-453A-864F-1DFF06DA6EBC}</x14:id>
        </ext>
      </extLst>
    </cfRule>
    <cfRule type="cellIs" dxfId="147" priority="37" operator="greaterThan">
      <formula>5</formula>
    </cfRule>
  </conditionalFormatting>
  <conditionalFormatting sqref="H21">
    <cfRule type="dataBar" priority="33">
      <dataBar>
        <cfvo type="num" val="0"/>
        <cfvo type="num" val="50"/>
        <color rgb="FF63C384"/>
      </dataBar>
      <extLst>
        <ext xmlns:x14="http://schemas.microsoft.com/office/spreadsheetml/2009/9/main" uri="{B025F937-C7B1-47D3-B67F-A62EFF666E3E}">
          <x14:id>{CA8B0B52-FE3C-48B9-9694-106F6C2459C5}</x14:id>
        </ext>
      </extLst>
    </cfRule>
    <cfRule type="colorScale" priority="36">
      <colorScale>
        <cfvo type="num" val="0"/>
        <cfvo type="num" val="25"/>
        <cfvo type="num" val="50"/>
        <color rgb="FFF8696B"/>
        <color rgb="FFFFEB84"/>
        <color rgb="FF92D050"/>
      </colorScale>
    </cfRule>
  </conditionalFormatting>
  <conditionalFormatting sqref="I21">
    <cfRule type="dataBar" priority="32">
      <dataBar>
        <cfvo type="num" val="0"/>
        <cfvo type="num" val="50"/>
        <color rgb="FF63C384"/>
      </dataBar>
      <extLst>
        <ext xmlns:x14="http://schemas.microsoft.com/office/spreadsheetml/2009/9/main" uri="{B025F937-C7B1-47D3-B67F-A62EFF666E3E}">
          <x14:id>{21189FA9-3AAC-4479-B5CB-3AC79C4B9741}</x14:id>
        </ext>
      </extLst>
    </cfRule>
    <cfRule type="colorScale" priority="35">
      <colorScale>
        <cfvo type="num" val="0"/>
        <cfvo type="num" val="25"/>
        <cfvo type="num" val="50"/>
        <color rgb="FFF8696B"/>
        <color rgb="FFFFEB84"/>
        <color rgb="FF92D050"/>
      </colorScale>
    </cfRule>
  </conditionalFormatting>
  <conditionalFormatting sqref="J21">
    <cfRule type="dataBar" priority="31">
      <dataBar>
        <cfvo type="num" val="0"/>
        <cfvo type="num" val="50"/>
        <color rgb="FF63C384"/>
      </dataBar>
      <extLst>
        <ext xmlns:x14="http://schemas.microsoft.com/office/spreadsheetml/2009/9/main" uri="{B025F937-C7B1-47D3-B67F-A62EFF666E3E}">
          <x14:id>{1B418CCD-89E7-460F-BE54-AD189D6680CC}</x14:id>
        </ext>
      </extLst>
    </cfRule>
    <cfRule type="colorScale" priority="34">
      <colorScale>
        <cfvo type="num" val="0"/>
        <cfvo type="num" val="25"/>
        <cfvo type="num" val="50"/>
        <color rgb="FFF8696B"/>
        <color rgb="FFFFEB84"/>
        <color rgb="FF92D050"/>
      </colorScale>
    </cfRule>
  </conditionalFormatting>
  <conditionalFormatting sqref="H32">
    <cfRule type="dataBar" priority="18">
      <dataBar>
        <cfvo type="num" val="0"/>
        <cfvo type="num" val="10"/>
        <color rgb="FF63C384"/>
      </dataBar>
      <extLst>
        <ext xmlns:x14="http://schemas.microsoft.com/office/spreadsheetml/2009/9/main" uri="{B025F937-C7B1-47D3-B67F-A62EFF666E3E}">
          <x14:id>{2B3BCA0F-8882-470D-8243-2CB6FE992F4C}</x14:id>
        </ext>
      </extLst>
    </cfRule>
    <cfRule type="colorScale" priority="21">
      <colorScale>
        <cfvo type="num" val="0"/>
        <cfvo type="num" val="5"/>
        <cfvo type="num" val="10"/>
        <color rgb="FFF8696B"/>
        <color rgb="FFFFEB84"/>
        <color rgb="FF92D050"/>
      </colorScale>
    </cfRule>
  </conditionalFormatting>
  <conditionalFormatting sqref="I32">
    <cfRule type="dataBar" priority="17">
      <dataBar>
        <cfvo type="num" val="0"/>
        <cfvo type="num" val="10"/>
        <color rgb="FF63C384"/>
      </dataBar>
      <extLst>
        <ext xmlns:x14="http://schemas.microsoft.com/office/spreadsheetml/2009/9/main" uri="{B025F937-C7B1-47D3-B67F-A62EFF666E3E}">
          <x14:id>{567CC696-7180-4981-AC09-40D915BA678C}</x14:id>
        </ext>
      </extLst>
    </cfRule>
    <cfRule type="colorScale" priority="20">
      <colorScale>
        <cfvo type="num" val="0"/>
        <cfvo type="num" val="5"/>
        <cfvo type="num" val="10"/>
        <color rgb="FFF8696B"/>
        <color rgb="FFFFEB84"/>
        <color rgb="FF92D050"/>
      </colorScale>
    </cfRule>
  </conditionalFormatting>
  <conditionalFormatting sqref="J32">
    <cfRule type="dataBar" priority="16">
      <dataBar>
        <cfvo type="num" val="0"/>
        <cfvo type="num" val="10"/>
        <color rgb="FF63C384"/>
      </dataBar>
      <extLst>
        <ext xmlns:x14="http://schemas.microsoft.com/office/spreadsheetml/2009/9/main" uri="{B025F937-C7B1-47D3-B67F-A62EFF666E3E}">
          <x14:id>{86DC6A75-B08D-4EC6-AA6E-C6E382820011}</x14:id>
        </ext>
      </extLst>
    </cfRule>
    <cfRule type="colorScale" priority="19">
      <colorScale>
        <cfvo type="num" val="0"/>
        <cfvo type="num" val="5"/>
        <cfvo type="num" val="10"/>
        <color rgb="FFF8696B"/>
        <color rgb="FFFFEB84"/>
        <color rgb="FF92D050"/>
      </colorScale>
    </cfRule>
  </conditionalFormatting>
  <conditionalFormatting sqref="H55">
    <cfRule type="dataBar" priority="12">
      <dataBar>
        <cfvo type="num" val="0"/>
        <cfvo type="num" val="10"/>
        <color rgb="FF63C384"/>
      </dataBar>
      <extLst>
        <ext xmlns:x14="http://schemas.microsoft.com/office/spreadsheetml/2009/9/main" uri="{B025F937-C7B1-47D3-B67F-A62EFF666E3E}">
          <x14:id>{25CD8737-C601-424A-BC72-F85B624C99AA}</x14:id>
        </ext>
      </extLst>
    </cfRule>
    <cfRule type="colorScale" priority="15">
      <colorScale>
        <cfvo type="num" val="0"/>
        <cfvo type="num" val="5"/>
        <cfvo type="num" val="10"/>
        <color rgb="FFF8696B"/>
        <color rgb="FFFFEB84"/>
        <color rgb="FF92D050"/>
      </colorScale>
    </cfRule>
  </conditionalFormatting>
  <conditionalFormatting sqref="I55">
    <cfRule type="dataBar" priority="11">
      <dataBar>
        <cfvo type="num" val="0"/>
        <cfvo type="num" val="10"/>
        <color rgb="FF63C384"/>
      </dataBar>
      <extLst>
        <ext xmlns:x14="http://schemas.microsoft.com/office/spreadsheetml/2009/9/main" uri="{B025F937-C7B1-47D3-B67F-A62EFF666E3E}">
          <x14:id>{3AA89488-2887-4965-8D7F-886701D80E22}</x14:id>
        </ext>
      </extLst>
    </cfRule>
    <cfRule type="colorScale" priority="14">
      <colorScale>
        <cfvo type="num" val="0"/>
        <cfvo type="num" val="5"/>
        <cfvo type="num" val="10"/>
        <color rgb="FFF8696B"/>
        <color rgb="FFFFEB84"/>
        <color rgb="FF92D050"/>
      </colorScale>
    </cfRule>
  </conditionalFormatting>
  <conditionalFormatting sqref="J55">
    <cfRule type="dataBar" priority="10">
      <dataBar>
        <cfvo type="num" val="0"/>
        <cfvo type="num" val="10"/>
        <color rgb="FF63C384"/>
      </dataBar>
      <extLst>
        <ext xmlns:x14="http://schemas.microsoft.com/office/spreadsheetml/2009/9/main" uri="{B025F937-C7B1-47D3-B67F-A62EFF666E3E}">
          <x14:id>{2A32E45B-A8DD-40B3-BDF4-696459A85F7F}</x14:id>
        </ext>
      </extLst>
    </cfRule>
    <cfRule type="colorScale" priority="13">
      <colorScale>
        <cfvo type="num" val="0"/>
        <cfvo type="num" val="5"/>
        <cfvo type="num" val="10"/>
        <color rgb="FFF8696B"/>
        <color rgb="FFFFEB84"/>
        <color rgb="FF92D050"/>
      </colorScale>
    </cfRule>
  </conditionalFormatting>
  <conditionalFormatting sqref="B2:B3">
    <cfRule type="expression" dxfId="146" priority="8">
      <formula>SUM(C13,D13,E13)&gt;14</formula>
    </cfRule>
  </conditionalFormatting>
  <conditionalFormatting sqref="G2:J2">
    <cfRule type="expression" dxfId="145" priority="7">
      <formula>SUM(H13,I13,J13)&gt;14</formula>
    </cfRule>
  </conditionalFormatting>
  <conditionalFormatting sqref="B17:E17">
    <cfRule type="expression" dxfId="144" priority="6">
      <formula>SUM(C35,D35,E35)&gt;17</formula>
    </cfRule>
  </conditionalFormatting>
  <conditionalFormatting sqref="G17:J17">
    <cfRule type="expression" dxfId="143" priority="5">
      <formula>SUM(H21,I21,J21)&gt;149</formula>
    </cfRule>
  </conditionalFormatting>
  <conditionalFormatting sqref="G28:J28">
    <cfRule type="expression" dxfId="142" priority="4">
      <formula>SUM(H32,I32,J32)&gt;29</formula>
    </cfRule>
  </conditionalFormatting>
  <conditionalFormatting sqref="D42:E43">
    <cfRule type="expression" dxfId="141" priority="3">
      <formula>OR($H55&gt;0,$J55&gt;0,$I55&gt;0)</formula>
    </cfRule>
  </conditionalFormatting>
  <conditionalFormatting sqref="F42:G43">
    <cfRule type="expression" dxfId="140" priority="2">
      <formula>OR($H55&gt;4,$J55&gt;4,$I55&gt;4)</formula>
    </cfRule>
  </conditionalFormatting>
  <conditionalFormatting sqref="H42:I42">
    <cfRule type="expression" dxfId="139" priority="1">
      <formula>OR($H55&gt;9,$J55&gt;9,$I55&gt;9)</formula>
    </cfRule>
  </conditionalFormatting>
  <hyperlinks>
    <hyperlink ref="B14" r:id="rId1"/>
    <hyperlink ref="G14" r:id="rId2" display="http://www.angrybirdsnest.com/angry-birds-star-wars-complete-jetpacks-guide/"/>
    <hyperlink ref="G14:J14" r:id="rId3" display="Link to Walkthrough Guide - Jetpacks"/>
    <hyperlink ref="B36" r:id="rId4"/>
    <hyperlink ref="B56" r:id="rId5"/>
  </hyperlinks>
  <pageMargins left="0.7" right="0.7" top="0.75" bottom="0.75" header="0.3" footer="0.3"/>
  <pageSetup orientation="portrait" r:id="rId6"/>
  <ignoredErrors>
    <ignoredError sqref="B9 B11 G6 B25:B27 B32" twoDigitTextYea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A4B67A-74D8-49AC-9BF6-F91F5489BF7D}">
            <x14:dataBar minLength="0" maxLength="100" border="1" negativeBarBorderColorSameAsPositive="0">
              <x14:cfvo type="num">
                <xm:f>0</xm:f>
              </x14:cfvo>
              <x14:cfvo type="num">
                <xm:f>8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C13</xm:sqref>
        </x14:conditionalFormatting>
        <x14:conditionalFormatting xmlns:xm="http://schemas.microsoft.com/office/excel/2006/main">
          <x14:cfRule type="dataBar" id="{BBCF1474-D87A-47E4-A8FA-0E33DE300BE3}">
            <x14:dataBar minLength="0" maxLength="100" border="1" negativeBarBorderColorSameAsPositive="0">
              <x14:cfvo type="num">
                <xm:f>0</xm:f>
              </x14:cfvo>
              <x14:cfvo type="num">
                <xm:f>8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D13</xm:sqref>
        </x14:conditionalFormatting>
        <x14:conditionalFormatting xmlns:xm="http://schemas.microsoft.com/office/excel/2006/main">
          <x14:cfRule type="dataBar" id="{0A491250-4B08-42B3-9072-F39D4DA88349}">
            <x14:dataBar minLength="0" maxLength="100" border="1" negativeBarBorderColorSameAsPositive="0">
              <x14:cfvo type="num">
                <xm:f>0</xm:f>
              </x14:cfvo>
              <x14:cfvo type="num">
                <xm:f>8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E13</xm:sqref>
        </x14:conditionalFormatting>
        <x14:conditionalFormatting xmlns:xm="http://schemas.microsoft.com/office/excel/2006/main">
          <x14:cfRule type="dataBar" id="{772C040D-2587-48D2-A377-2CC2AD829661}">
            <x14:dataBar minLength="0" maxLength="100" border="1" negativeBarBorderColorSameAsPositive="0">
              <x14:cfvo type="num">
                <xm:f>0</xm:f>
              </x14:cfvo>
              <x14:cfvo type="num">
                <xm:f>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H13</xm:sqref>
        </x14:conditionalFormatting>
        <x14:conditionalFormatting xmlns:xm="http://schemas.microsoft.com/office/excel/2006/main">
          <x14:cfRule type="dataBar" id="{D2B7CC37-4839-4C66-9178-1FE10DC4758E}">
            <x14:dataBar minLength="0" maxLength="100" border="1" negativeBarBorderColorSameAsPositive="0">
              <x14:cfvo type="num">
                <xm:f>0</xm:f>
              </x14:cfvo>
              <x14:cfvo type="num">
                <xm:f>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I13</xm:sqref>
        </x14:conditionalFormatting>
        <x14:conditionalFormatting xmlns:xm="http://schemas.microsoft.com/office/excel/2006/main">
          <x14:cfRule type="dataBar" id="{74163A4B-FB1F-43A3-865D-CF69E846D09C}">
            <x14:dataBar minLength="0" maxLength="100" border="1" negativeBarBorderColorSameAsPositive="0">
              <x14:cfvo type="num">
                <xm:f>0</xm:f>
              </x14:cfvo>
              <x14:cfvo type="num">
                <xm:f>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J13</xm:sqref>
        </x14:conditionalFormatting>
        <x14:conditionalFormatting xmlns:xm="http://schemas.microsoft.com/office/excel/2006/main">
          <x14:cfRule type="dataBar" id="{BD655C89-5581-4042-AAF0-EBA9321AF1AA}">
            <x14:dataBar minLength="0" maxLength="100" border="1" negativeBarBorderColorSameAsPositive="0">
              <x14:cfvo type="num">
                <xm:f>0</xm:f>
              </x14:cfvo>
              <x14:cfvo type="num">
                <xm:f>14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C35</xm:sqref>
        </x14:conditionalFormatting>
        <x14:conditionalFormatting xmlns:xm="http://schemas.microsoft.com/office/excel/2006/main">
          <x14:cfRule type="dataBar" id="{CEDC8372-83EE-4689-B3C5-72ACA20BC088}">
            <x14:dataBar minLength="0" maxLength="100" border="1" negativeBarBorderColorSameAsPositive="0">
              <x14:cfvo type="num">
                <xm:f>0</xm:f>
              </x14:cfvo>
              <x14:cfvo type="num">
                <xm:f>14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D35</xm:sqref>
        </x14:conditionalFormatting>
        <x14:conditionalFormatting xmlns:xm="http://schemas.microsoft.com/office/excel/2006/main">
          <x14:cfRule type="dataBar" id="{DAA2946A-992E-453A-864F-1DFF06DA6EBC}">
            <x14:dataBar minLength="0" maxLength="100" border="1" negativeBarBorderColorSameAsPositive="0">
              <x14:cfvo type="num">
                <xm:f>0</xm:f>
              </x14:cfvo>
              <x14:cfvo type="num">
                <xm:f>14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E35</xm:sqref>
        </x14:conditionalFormatting>
        <x14:conditionalFormatting xmlns:xm="http://schemas.microsoft.com/office/excel/2006/main">
          <x14:cfRule type="dataBar" id="{CA8B0B52-FE3C-48B9-9694-106F6C2459C5}">
            <x14:dataBar minLength="0" maxLength="100" border="1" negativeBarBorderColorSameAsPositive="0">
              <x14:cfvo type="num">
                <xm:f>0</xm:f>
              </x14:cfvo>
              <x14:cfvo type="num">
                <xm:f>50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H21</xm:sqref>
        </x14:conditionalFormatting>
        <x14:conditionalFormatting xmlns:xm="http://schemas.microsoft.com/office/excel/2006/main">
          <x14:cfRule type="dataBar" id="{21189FA9-3AAC-4479-B5CB-3AC79C4B9741}">
            <x14:dataBar minLength="0" maxLength="100" border="1" negativeBarBorderColorSameAsPositive="0">
              <x14:cfvo type="num">
                <xm:f>0</xm:f>
              </x14:cfvo>
              <x14:cfvo type="num">
                <xm:f>50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I21</xm:sqref>
        </x14:conditionalFormatting>
        <x14:conditionalFormatting xmlns:xm="http://schemas.microsoft.com/office/excel/2006/main">
          <x14:cfRule type="dataBar" id="{1B418CCD-89E7-460F-BE54-AD189D6680CC}">
            <x14:dataBar minLength="0" maxLength="100" border="1" negativeBarBorderColorSameAsPositive="0">
              <x14:cfvo type="num">
                <xm:f>0</xm:f>
              </x14:cfvo>
              <x14:cfvo type="num">
                <xm:f>50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J21</xm:sqref>
        </x14:conditionalFormatting>
        <x14:conditionalFormatting xmlns:xm="http://schemas.microsoft.com/office/excel/2006/main">
          <x14:cfRule type="dataBar" id="{2B3BCA0F-8882-470D-8243-2CB6FE992F4C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H32</xm:sqref>
        </x14:conditionalFormatting>
        <x14:conditionalFormatting xmlns:xm="http://schemas.microsoft.com/office/excel/2006/main">
          <x14:cfRule type="dataBar" id="{567CC696-7180-4981-AC09-40D915BA678C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I32</xm:sqref>
        </x14:conditionalFormatting>
        <x14:conditionalFormatting xmlns:xm="http://schemas.microsoft.com/office/excel/2006/main">
          <x14:cfRule type="dataBar" id="{86DC6A75-B08D-4EC6-AA6E-C6E382820011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J32</xm:sqref>
        </x14:conditionalFormatting>
        <x14:conditionalFormatting xmlns:xm="http://schemas.microsoft.com/office/excel/2006/main">
          <x14:cfRule type="dataBar" id="{25CD8737-C601-424A-BC72-F85B624C99AA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H55</xm:sqref>
        </x14:conditionalFormatting>
        <x14:conditionalFormatting xmlns:xm="http://schemas.microsoft.com/office/excel/2006/main">
          <x14:cfRule type="dataBar" id="{3AA89488-2887-4965-8D7F-886701D80E22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I55</xm:sqref>
        </x14:conditionalFormatting>
        <x14:conditionalFormatting xmlns:xm="http://schemas.microsoft.com/office/excel/2006/main">
          <x14:cfRule type="dataBar" id="{2A32E45B-A8DD-40B3-BDF4-696459A85F7F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J55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56"/>
  <sheetViews>
    <sheetView topLeftCell="A16" workbookViewId="0">
      <selection activeCell="C3" sqref="C3"/>
    </sheetView>
  </sheetViews>
  <sheetFormatPr defaultRowHeight="15" x14ac:dyDescent="0.25"/>
  <cols>
    <col min="1" max="1" width="3.5703125" customWidth="1"/>
    <col min="2" max="2" width="11.85546875" style="1" customWidth="1"/>
    <col min="3" max="3" width="10.85546875" style="2" bestFit="1" customWidth="1"/>
    <col min="4" max="4" width="11.28515625" style="2" bestFit="1" customWidth="1"/>
    <col min="5" max="5" width="10.85546875" style="2" bestFit="1" customWidth="1"/>
    <col min="6" max="6" width="21.28515625" style="2" customWidth="1"/>
    <col min="7" max="7" width="3.5703125" customWidth="1"/>
    <col min="8" max="8" width="11" customWidth="1"/>
    <col min="10" max="10" width="20.85546875" customWidth="1"/>
    <col min="11" max="11" width="69.140625" customWidth="1"/>
    <col min="12" max="12" width="3.5703125" customWidth="1"/>
    <col min="16" max="16" width="98.7109375" customWidth="1"/>
  </cols>
  <sheetData>
    <row r="1" spans="1:16" ht="27" thickBot="1" x14ac:dyDescent="0.45">
      <c r="A1" s="51"/>
      <c r="B1" s="247" t="s">
        <v>93</v>
      </c>
      <c r="C1" s="247"/>
      <c r="D1" s="247"/>
      <c r="E1" s="247"/>
      <c r="F1" s="247"/>
      <c r="G1" s="247"/>
      <c r="H1" s="247"/>
      <c r="I1" s="247"/>
      <c r="J1" s="247"/>
      <c r="K1" s="247"/>
      <c r="L1" s="51"/>
      <c r="M1" s="51"/>
      <c r="N1" s="51"/>
      <c r="O1" s="51"/>
      <c r="P1" s="51"/>
    </row>
    <row r="2" spans="1:16" s="12" customFormat="1" ht="15.75" thickTop="1" x14ac:dyDescent="0.25">
      <c r="A2" s="51"/>
      <c r="B2" s="93" t="s">
        <v>13</v>
      </c>
      <c r="C2" s="60" t="s">
        <v>14</v>
      </c>
      <c r="D2" s="61" t="s">
        <v>15</v>
      </c>
      <c r="E2" s="62" t="s">
        <v>16</v>
      </c>
      <c r="F2" s="261" t="s">
        <v>90</v>
      </c>
      <c r="G2" s="261"/>
      <c r="H2" s="45" t="s">
        <v>92</v>
      </c>
      <c r="I2" s="52"/>
      <c r="J2" s="254" t="s">
        <v>104</v>
      </c>
      <c r="K2" s="255"/>
      <c r="L2" s="51"/>
      <c r="M2" s="51"/>
      <c r="N2" s="51"/>
      <c r="O2" s="51"/>
      <c r="P2" s="51"/>
    </row>
    <row r="3" spans="1:16" x14ac:dyDescent="0.25">
      <c r="A3" s="51"/>
      <c r="B3" s="89" t="str">
        <f>HYPERLINK("https://www.angrybirdsnest.com/angry-birds-star-wars-tatooine-level-1-1-walkthrough/", "1-1")</f>
        <v>1-1</v>
      </c>
      <c r="C3" s="153"/>
      <c r="D3" s="154"/>
      <c r="E3" s="80"/>
      <c r="F3" s="79">
        <v>43554</v>
      </c>
      <c r="G3" s="18"/>
      <c r="H3" s="19"/>
      <c r="I3" s="51"/>
      <c r="J3" s="63" t="s">
        <v>96</v>
      </c>
      <c r="K3" s="64" t="s">
        <v>106</v>
      </c>
      <c r="L3" s="51"/>
      <c r="M3" s="51"/>
      <c r="N3" s="51"/>
      <c r="O3" s="51"/>
      <c r="P3" s="51"/>
    </row>
    <row r="4" spans="1:16" x14ac:dyDescent="0.25">
      <c r="A4" s="51"/>
      <c r="B4" s="90" t="str">
        <f>HYPERLINK("https://www.angrybirdsnest.com/angry-birds-star-wars-tatooine-level-1-2-walkthrough/", "1-2")</f>
        <v>1-2</v>
      </c>
      <c r="C4" s="155"/>
      <c r="D4" s="156"/>
      <c r="E4" s="82"/>
      <c r="F4" s="81">
        <v>50820</v>
      </c>
      <c r="G4" s="46"/>
      <c r="H4" s="47"/>
      <c r="I4" s="51"/>
      <c r="J4" s="77" t="s">
        <v>105</v>
      </c>
      <c r="K4" s="78" t="s">
        <v>125</v>
      </c>
      <c r="L4" s="51"/>
      <c r="M4" s="51"/>
      <c r="N4" s="51"/>
      <c r="O4" s="51"/>
      <c r="P4" s="51"/>
    </row>
    <row r="5" spans="1:16" x14ac:dyDescent="0.25">
      <c r="A5" s="51"/>
      <c r="B5" s="91" t="str">
        <f>HYPERLINK("https://www.angrybirdsnest.com/angry-birds-star-wars-tatooine-level-1-3-walkthrough/", "1-3")</f>
        <v>1-3</v>
      </c>
      <c r="C5" s="157"/>
      <c r="D5" s="158"/>
      <c r="E5" s="85"/>
      <c r="F5" s="86">
        <v>44128</v>
      </c>
      <c r="G5" s="48"/>
      <c r="H5" s="19"/>
      <c r="I5" s="51"/>
      <c r="J5" s="75" t="s">
        <v>100</v>
      </c>
      <c r="K5" s="76" t="s">
        <v>117</v>
      </c>
      <c r="L5" s="51"/>
      <c r="M5" s="51"/>
      <c r="N5" s="51"/>
      <c r="O5" s="51"/>
      <c r="P5" s="51"/>
    </row>
    <row r="6" spans="1:16" x14ac:dyDescent="0.25">
      <c r="A6" s="51"/>
      <c r="B6" s="90" t="str">
        <f>HYPERLINK("https://www.angrybirdsnest.com/angry-birds-star-wars-tatooine-level-1-4-walkthrough/", "1-4")</f>
        <v>1-4</v>
      </c>
      <c r="C6" s="155"/>
      <c r="D6" s="156"/>
      <c r="E6" s="82"/>
      <c r="F6" s="81">
        <v>65585</v>
      </c>
      <c r="G6" s="46"/>
      <c r="H6" s="47"/>
      <c r="I6" s="51"/>
      <c r="J6" s="59" t="s">
        <v>97</v>
      </c>
      <c r="K6" s="103" t="s">
        <v>102</v>
      </c>
      <c r="L6" s="51"/>
      <c r="M6" s="51"/>
      <c r="N6" s="51"/>
      <c r="O6" s="51"/>
      <c r="P6" s="51"/>
    </row>
    <row r="7" spans="1:16" x14ac:dyDescent="0.25">
      <c r="A7" s="51"/>
      <c r="B7" s="91" t="str">
        <f>HYPERLINK("https://www.angrybirdsnest.com/angry-birds-star-wars-tatooine-level-1-5-walkthrough/", "1-5")</f>
        <v>1-5</v>
      </c>
      <c r="C7" s="157"/>
      <c r="D7" s="158"/>
      <c r="E7" s="84"/>
      <c r="F7" s="83">
        <v>63007</v>
      </c>
      <c r="G7" s="18"/>
      <c r="H7" s="19"/>
      <c r="I7" s="51"/>
      <c r="J7" s="73" t="s">
        <v>99</v>
      </c>
      <c r="K7" s="74" t="s">
        <v>116</v>
      </c>
      <c r="L7" s="51"/>
      <c r="M7" s="51"/>
      <c r="N7" s="51"/>
      <c r="O7" s="51"/>
      <c r="P7" s="51"/>
    </row>
    <row r="8" spans="1:16" x14ac:dyDescent="0.25">
      <c r="A8" s="51"/>
      <c r="B8" s="90" t="str">
        <f>HYPERLINK("https://www.angrybirdsnest.com/angry-birds-star-wars-tatooine-level-1-6-walkthrough/", "1-6")</f>
        <v>1-6</v>
      </c>
      <c r="C8" s="155"/>
      <c r="D8" s="156"/>
      <c r="E8" s="82"/>
      <c r="F8" s="81">
        <v>63750</v>
      </c>
      <c r="G8" s="46"/>
      <c r="H8" s="47"/>
      <c r="I8" s="51"/>
      <c r="J8" s="71" t="s">
        <v>98</v>
      </c>
      <c r="K8" s="72" t="s">
        <v>115</v>
      </c>
      <c r="L8" s="51"/>
      <c r="M8" s="51"/>
      <c r="N8" s="51"/>
      <c r="O8" s="51"/>
      <c r="P8" s="51"/>
    </row>
    <row r="9" spans="1:16" x14ac:dyDescent="0.25">
      <c r="A9" s="51"/>
      <c r="B9" s="91" t="str">
        <f>HYPERLINK("https://www.angrybirdsnest.com/angry-birds-star-wars-tatooine-level-1-7-walkthrough/", "1-7")</f>
        <v>1-7</v>
      </c>
      <c r="C9" s="157"/>
      <c r="D9" s="158"/>
      <c r="E9" s="84"/>
      <c r="F9" s="83">
        <v>56496</v>
      </c>
      <c r="G9" s="18"/>
      <c r="H9" s="19"/>
      <c r="I9" s="51"/>
      <c r="J9" s="69" t="s">
        <v>101</v>
      </c>
      <c r="K9" s="70" t="s">
        <v>114</v>
      </c>
      <c r="L9" s="51"/>
      <c r="M9" s="51"/>
      <c r="N9" s="51"/>
      <c r="O9" s="51"/>
      <c r="P9" s="51"/>
    </row>
    <row r="10" spans="1:16" ht="15.75" thickBot="1" x14ac:dyDescent="0.3">
      <c r="A10" s="51"/>
      <c r="B10" s="90" t="str">
        <f>HYPERLINK("https://www.angrybirdsnest.com/angry-birds-star-wars-tatooine-level-1-8-walkthrough/", "1-8")</f>
        <v>1-8</v>
      </c>
      <c r="C10" s="155"/>
      <c r="D10" s="156"/>
      <c r="E10" s="82"/>
      <c r="F10" s="81">
        <v>63322</v>
      </c>
      <c r="G10" s="46"/>
      <c r="H10" s="47"/>
      <c r="I10" s="51"/>
      <c r="J10" s="101"/>
      <c r="K10" s="102" t="s">
        <v>121</v>
      </c>
      <c r="L10" s="51"/>
      <c r="M10" s="51"/>
      <c r="N10" s="51"/>
      <c r="O10" s="51"/>
      <c r="P10" s="51"/>
    </row>
    <row r="11" spans="1:16" ht="15.75" thickTop="1" x14ac:dyDescent="0.25">
      <c r="A11" s="51"/>
      <c r="B11" s="91" t="str">
        <f>HYPERLINK("https://www.angrybirdsnest.com/angry-birds-star-wars-tatooine-level-1-9-walkthrough/", "1-9")</f>
        <v>1-9</v>
      </c>
      <c r="C11" s="157"/>
      <c r="D11" s="158"/>
      <c r="E11" s="84"/>
      <c r="F11" s="83">
        <v>56072</v>
      </c>
      <c r="G11" s="18"/>
      <c r="H11" s="19"/>
      <c r="I11" s="51"/>
      <c r="J11" s="262"/>
      <c r="K11" s="262"/>
      <c r="L11" s="51"/>
      <c r="M11" s="51"/>
      <c r="N11" s="51"/>
      <c r="O11" s="51"/>
      <c r="P11" s="51"/>
    </row>
    <row r="12" spans="1:16" ht="15.75" thickBot="1" x14ac:dyDescent="0.3">
      <c r="A12" s="51"/>
      <c r="B12" s="90" t="str">
        <f>HYPERLINK("https://www.angrybirdsnest.com/angry-birds-star-wars-tatooine-level-1-10-walkthrough/", "1-10")</f>
        <v>1-10</v>
      </c>
      <c r="C12" s="155"/>
      <c r="D12" s="156"/>
      <c r="E12" s="82"/>
      <c r="F12" s="81">
        <v>62482</v>
      </c>
      <c r="G12" s="46"/>
      <c r="H12" s="47"/>
      <c r="I12" s="51"/>
      <c r="J12" s="258"/>
      <c r="K12" s="258"/>
      <c r="L12" s="51"/>
      <c r="M12" s="51"/>
      <c r="N12" s="51"/>
      <c r="O12" s="51"/>
      <c r="P12" s="51"/>
    </row>
    <row r="13" spans="1:16" ht="15.75" thickTop="1" x14ac:dyDescent="0.25">
      <c r="A13" s="51"/>
      <c r="B13" s="91" t="str">
        <f>HYPERLINK("https://www.angrybirdsnest.com/angry-birds-star-wars-tatooine-level-1-11-walkthrough/", "1-11")</f>
        <v>1-11</v>
      </c>
      <c r="C13" s="157"/>
      <c r="D13" s="158"/>
      <c r="E13" s="84"/>
      <c r="F13" s="83">
        <v>78237</v>
      </c>
      <c r="G13" s="18"/>
      <c r="H13" s="19"/>
      <c r="I13" s="51"/>
      <c r="J13" s="254" t="s">
        <v>103</v>
      </c>
      <c r="K13" s="255"/>
      <c r="L13" s="51"/>
      <c r="M13" s="51"/>
      <c r="N13" s="51"/>
      <c r="O13" s="51"/>
      <c r="P13" s="51"/>
    </row>
    <row r="14" spans="1:16" x14ac:dyDescent="0.25">
      <c r="A14" s="51"/>
      <c r="B14" s="90" t="str">
        <f>HYPERLINK("https://www.angrybirdsnest.com/angry-birds-star-wars-tatooine-level-1-12-walkthrough/", "1-12")</f>
        <v>1-12</v>
      </c>
      <c r="C14" s="155"/>
      <c r="D14" s="156"/>
      <c r="E14" s="82"/>
      <c r="F14" s="81">
        <v>52163</v>
      </c>
      <c r="G14" s="46"/>
      <c r="H14" s="47"/>
      <c r="I14" s="51"/>
      <c r="J14" s="259" t="s">
        <v>95</v>
      </c>
      <c r="K14" s="260"/>
      <c r="L14" s="51"/>
      <c r="M14" s="51"/>
      <c r="N14" s="51"/>
      <c r="O14" s="51"/>
      <c r="P14" s="51"/>
    </row>
    <row r="15" spans="1:16" x14ac:dyDescent="0.25">
      <c r="A15" s="51"/>
      <c r="B15" s="100" t="str">
        <f>HYPERLINK("https://www.angrybirdsnest.com/angry-birds-star-wars-tatooine-level-1-13-walkthrough/", "* 1-13")</f>
        <v>* 1-13</v>
      </c>
      <c r="C15" s="157"/>
      <c r="D15" s="158"/>
      <c r="E15" s="84"/>
      <c r="F15" s="83">
        <v>76369</v>
      </c>
      <c r="G15" s="18"/>
      <c r="H15" s="19" t="s">
        <v>29</v>
      </c>
      <c r="I15" s="51"/>
      <c r="J15" s="256" t="s">
        <v>94</v>
      </c>
      <c r="K15" s="257"/>
      <c r="L15" s="51"/>
      <c r="M15" s="51"/>
      <c r="N15" s="51"/>
      <c r="O15" s="51"/>
      <c r="P15" s="51"/>
    </row>
    <row r="16" spans="1:16" x14ac:dyDescent="0.25">
      <c r="A16" s="51"/>
      <c r="B16" s="90" t="str">
        <f>HYPERLINK("https://www.angrybirdsnest.com/angry-birds-star-wars-tatooine-level-1-14-walkthrough/", "1-14")</f>
        <v>1-14</v>
      </c>
      <c r="C16" s="155"/>
      <c r="D16" s="156"/>
      <c r="E16" s="82"/>
      <c r="F16" s="81">
        <v>60096</v>
      </c>
      <c r="G16" s="46"/>
      <c r="H16" s="47"/>
      <c r="I16" s="51"/>
      <c r="J16" s="104"/>
      <c r="K16" s="105"/>
      <c r="L16" s="51"/>
      <c r="M16" s="51"/>
      <c r="N16" s="51"/>
      <c r="O16" s="51"/>
      <c r="P16" s="51"/>
    </row>
    <row r="17" spans="1:16" x14ac:dyDescent="0.25">
      <c r="A17" s="51"/>
      <c r="B17" s="91" t="str">
        <f>HYPERLINK("https://www.angrybirdsnest.com/angry-birds-star-wars-tatooine-level-1-15-walkthrough/", "1-15")</f>
        <v>1-15</v>
      </c>
      <c r="C17" s="157"/>
      <c r="D17" s="158"/>
      <c r="E17" s="84"/>
      <c r="F17" s="83">
        <v>82334</v>
      </c>
      <c r="G17" s="18"/>
      <c r="H17" s="19"/>
      <c r="I17" s="51"/>
      <c r="J17" s="248" t="s">
        <v>120</v>
      </c>
      <c r="K17" s="249"/>
      <c r="L17" s="51"/>
      <c r="M17" s="51"/>
      <c r="N17" s="51"/>
      <c r="O17" s="51"/>
      <c r="P17" s="51"/>
    </row>
    <row r="18" spans="1:16" x14ac:dyDescent="0.25">
      <c r="A18" s="51"/>
      <c r="B18" s="90" t="str">
        <f>HYPERLINK("https://www.angrybirdsnest.com/angry-birds-star-wars-tatooine-level-1-16-walkthrough/", "1-16")</f>
        <v>1-16</v>
      </c>
      <c r="C18" s="155"/>
      <c r="D18" s="156"/>
      <c r="E18" s="82"/>
      <c r="F18" s="81">
        <v>54274</v>
      </c>
      <c r="G18" s="46"/>
      <c r="H18" s="47"/>
      <c r="I18" s="51"/>
      <c r="J18" s="252" t="s">
        <v>87</v>
      </c>
      <c r="K18" s="253"/>
      <c r="L18" s="51"/>
      <c r="M18" s="51"/>
      <c r="N18" s="51"/>
      <c r="O18" s="51"/>
      <c r="P18" s="51"/>
    </row>
    <row r="19" spans="1:16" x14ac:dyDescent="0.25">
      <c r="A19" s="51"/>
      <c r="B19" s="91" t="str">
        <f>HYPERLINK("https://www.angrybirdsnest.com/angry-birds-star-wars-tatooine-level-1-17-walkthrough/", "1-17")</f>
        <v>1-17</v>
      </c>
      <c r="C19" s="157"/>
      <c r="D19" s="158"/>
      <c r="E19" s="84"/>
      <c r="F19" s="83">
        <v>51984</v>
      </c>
      <c r="G19" s="18"/>
      <c r="H19" s="19"/>
      <c r="I19" s="51"/>
      <c r="J19" s="250" t="s">
        <v>126</v>
      </c>
      <c r="K19" s="251"/>
      <c r="L19" s="51"/>
      <c r="M19" s="51"/>
      <c r="N19" s="51"/>
      <c r="O19" s="51"/>
      <c r="P19" s="51"/>
    </row>
    <row r="20" spans="1:16" ht="15.75" thickBot="1" x14ac:dyDescent="0.3">
      <c r="A20" s="51"/>
      <c r="B20" s="90" t="str">
        <f>HYPERLINK("https://www.angrybirdsnest.com/angry-birds-star-wars-tatooine-level-1-18-walkthrough/", "1-18")</f>
        <v>1-18</v>
      </c>
      <c r="C20" s="155"/>
      <c r="D20" s="156"/>
      <c r="E20" s="82"/>
      <c r="F20" s="81">
        <v>56317</v>
      </c>
      <c r="G20" s="46"/>
      <c r="H20" s="47"/>
      <c r="I20" s="51"/>
      <c r="J20" s="164" t="s">
        <v>141</v>
      </c>
      <c r="K20" s="161" t="str">
        <f>HYPERLINK("https://www.angrybirdsnest.com/leaderboard/angry-birds-star-wars/episode/tatooine/", "Tatooine Leaderboard")</f>
        <v>Tatooine Leaderboard</v>
      </c>
      <c r="L20" s="51"/>
      <c r="M20" s="51"/>
      <c r="N20" s="51"/>
      <c r="O20" s="51"/>
      <c r="P20" s="51"/>
    </row>
    <row r="21" spans="1:16" ht="15.75" thickTop="1" x14ac:dyDescent="0.25">
      <c r="A21" s="51"/>
      <c r="B21" s="91" t="str">
        <f>HYPERLINK("https://www.angrybirdsnest.com/angry-birds-star-wars-tatooine-level-1-19-walkthrough/", "1-19")</f>
        <v>1-19</v>
      </c>
      <c r="C21" s="157"/>
      <c r="D21" s="158"/>
      <c r="E21" s="84"/>
      <c r="F21" s="83">
        <v>39889</v>
      </c>
      <c r="G21" s="18"/>
      <c r="H21" s="19"/>
      <c r="I21" s="51"/>
      <c r="J21" s="51"/>
      <c r="K21" s="51"/>
      <c r="L21" s="51"/>
      <c r="M21" s="51"/>
      <c r="N21" s="51"/>
      <c r="O21" s="51"/>
      <c r="P21" s="51"/>
    </row>
    <row r="22" spans="1:16" x14ac:dyDescent="0.25">
      <c r="A22" s="51"/>
      <c r="B22" s="90" t="str">
        <f>HYPERLINK("https://www.angrybirdsnest.com/angry-birds-star-wars-tatooine-level-1-20-walkthrough/", "1-20")</f>
        <v>1-20</v>
      </c>
      <c r="C22" s="155"/>
      <c r="D22" s="156"/>
      <c r="E22" s="82"/>
      <c r="F22" s="81">
        <v>81445</v>
      </c>
      <c r="G22" s="46"/>
      <c r="H22" s="47"/>
      <c r="I22" s="51"/>
      <c r="J22" s="51"/>
      <c r="K22" s="51"/>
      <c r="L22" s="51"/>
      <c r="M22" s="51"/>
      <c r="N22" s="51"/>
      <c r="O22" s="51"/>
      <c r="P22" s="51"/>
    </row>
    <row r="23" spans="1:16" x14ac:dyDescent="0.25">
      <c r="A23" s="51"/>
      <c r="B23" s="91" t="str">
        <f>HYPERLINK("https://www.angrybirdsnest.com/angry-birds-star-wars-tatooine-level-1-21-walkthrough/", "1-21")</f>
        <v>1-21</v>
      </c>
      <c r="C23" s="157"/>
      <c r="D23" s="158"/>
      <c r="E23" s="84"/>
      <c r="F23" s="83">
        <v>77684</v>
      </c>
      <c r="G23" s="18"/>
      <c r="H23" s="19"/>
      <c r="I23" s="51"/>
      <c r="J23" s="51"/>
      <c r="K23" s="51"/>
      <c r="L23" s="51"/>
      <c r="M23" s="51"/>
      <c r="N23" s="51"/>
      <c r="O23" s="51"/>
      <c r="P23" s="51"/>
    </row>
    <row r="24" spans="1:16" x14ac:dyDescent="0.25">
      <c r="A24" s="51"/>
      <c r="B24" s="90" t="str">
        <f>HYPERLINK("https://www.angrybirdsnest.com/angry-birds-star-wars-tatooine-level-1-22-walkthrough/", "1-22")</f>
        <v>1-22</v>
      </c>
      <c r="C24" s="155"/>
      <c r="D24" s="156"/>
      <c r="E24" s="82"/>
      <c r="F24" s="81">
        <v>68923</v>
      </c>
      <c r="G24" s="46"/>
      <c r="H24" s="47"/>
      <c r="I24" s="51"/>
      <c r="J24" s="51"/>
      <c r="K24" s="51"/>
      <c r="L24" s="51"/>
      <c r="M24" s="51"/>
      <c r="N24" s="51"/>
      <c r="O24" s="51"/>
      <c r="P24" s="51"/>
    </row>
    <row r="25" spans="1:16" x14ac:dyDescent="0.25">
      <c r="A25" s="51"/>
      <c r="B25" s="100" t="str">
        <f>HYPERLINK("https://www.angrybirdsnest.com/angry-birds-star-wars-tatooine-level-1-23-walkthrough/", "* 1-23")</f>
        <v>* 1-23</v>
      </c>
      <c r="C25" s="157"/>
      <c r="D25" s="158"/>
      <c r="E25" s="84"/>
      <c r="F25" s="83">
        <v>71644</v>
      </c>
      <c r="G25" s="18"/>
      <c r="H25" s="19" t="s">
        <v>29</v>
      </c>
      <c r="I25" s="51"/>
      <c r="J25" s="51"/>
      <c r="K25" s="51"/>
      <c r="L25" s="51"/>
      <c r="M25" s="51"/>
      <c r="N25" s="51"/>
      <c r="O25" s="51"/>
      <c r="P25" s="51"/>
    </row>
    <row r="26" spans="1:16" x14ac:dyDescent="0.25">
      <c r="A26" s="51"/>
      <c r="B26" s="90" t="str">
        <f>HYPERLINK("https://www.angrybirdsnest.com/angry-birds-star-wars-tatooine-level-1-24-walkthrough/", "1-24")</f>
        <v>1-24</v>
      </c>
      <c r="C26" s="155"/>
      <c r="D26" s="156"/>
      <c r="E26" s="82"/>
      <c r="F26" s="81">
        <v>78838</v>
      </c>
      <c r="G26" s="46"/>
      <c r="H26" s="47"/>
      <c r="I26" s="51"/>
      <c r="J26" s="51"/>
      <c r="K26" s="51"/>
      <c r="L26" s="51"/>
      <c r="M26" s="51"/>
      <c r="N26" s="51"/>
      <c r="O26" s="51"/>
      <c r="P26" s="51"/>
    </row>
    <row r="27" spans="1:16" x14ac:dyDescent="0.25">
      <c r="A27" s="51"/>
      <c r="B27" s="100" t="str">
        <f>HYPERLINK("https://www.angrybirdsnest.com/angry-birds-star-wars-tatooine-level-1-25-walkthrough/", "* 1-25")</f>
        <v>* 1-25</v>
      </c>
      <c r="C27" s="157"/>
      <c r="D27" s="158"/>
      <c r="E27" s="84"/>
      <c r="F27" s="83">
        <v>87775</v>
      </c>
      <c r="G27" s="18"/>
      <c r="H27" s="19" t="s">
        <v>29</v>
      </c>
      <c r="I27" s="51"/>
      <c r="J27" s="51"/>
      <c r="K27" s="52"/>
      <c r="L27" s="51"/>
      <c r="M27" s="51"/>
      <c r="N27" s="51"/>
      <c r="O27" s="51"/>
      <c r="P27" s="51"/>
    </row>
    <row r="28" spans="1:16" x14ac:dyDescent="0.25">
      <c r="A28" s="51"/>
      <c r="B28" s="90" t="str">
        <f>HYPERLINK("https://www.angrybirdsnest.com/angry-birds-star-wars-tatooine-level-1-26-walkthrough/", "1-26")</f>
        <v>1-26</v>
      </c>
      <c r="C28" s="155"/>
      <c r="D28" s="156"/>
      <c r="E28" s="82"/>
      <c r="F28" s="81">
        <v>45413</v>
      </c>
      <c r="G28" s="46"/>
      <c r="H28" s="47"/>
      <c r="I28" s="51"/>
      <c r="J28" s="51"/>
      <c r="K28" s="51"/>
      <c r="L28" s="51"/>
      <c r="M28" s="51"/>
      <c r="N28" s="51"/>
      <c r="O28" s="51"/>
      <c r="P28" s="51"/>
    </row>
    <row r="29" spans="1:16" x14ac:dyDescent="0.25">
      <c r="A29" s="51"/>
      <c r="B29" s="91" t="str">
        <f>HYPERLINK("https://www.angrybirdsnest.com/angry-birds-star-wars-tatooine-level-1-27-walkthrough/", "1-27")</f>
        <v>1-27</v>
      </c>
      <c r="C29" s="157"/>
      <c r="D29" s="158"/>
      <c r="E29" s="84"/>
      <c r="F29" s="83">
        <v>46505</v>
      </c>
      <c r="G29" s="18"/>
      <c r="H29" s="19"/>
      <c r="I29" s="51"/>
      <c r="J29" s="51"/>
      <c r="K29" s="51"/>
      <c r="L29" s="51"/>
      <c r="M29" s="51"/>
      <c r="N29" s="51"/>
      <c r="O29" s="51"/>
      <c r="P29" s="51"/>
    </row>
    <row r="30" spans="1:16" x14ac:dyDescent="0.25">
      <c r="A30" s="51"/>
      <c r="B30" s="90" t="str">
        <f>HYPERLINK("https://www.angrybirdsnest.com/angry-birds-star-wars-tatooine-level-1-28-walkthrough/", "1-28")</f>
        <v>1-28</v>
      </c>
      <c r="C30" s="155"/>
      <c r="D30" s="156"/>
      <c r="E30" s="82"/>
      <c r="F30" s="81">
        <v>36995</v>
      </c>
      <c r="G30" s="46"/>
      <c r="H30" s="47"/>
      <c r="I30" s="51"/>
      <c r="J30" s="51"/>
      <c r="K30" s="51"/>
      <c r="L30" s="51"/>
      <c r="M30" s="51"/>
      <c r="N30" s="51"/>
      <c r="O30" s="51"/>
      <c r="P30" s="51"/>
    </row>
    <row r="31" spans="1:16" x14ac:dyDescent="0.25">
      <c r="A31" s="51"/>
      <c r="B31" s="91" t="str">
        <f>HYPERLINK("https://www.angrybirdsnest.com/angry-birds-star-wars-tatooine-level-1-29-walkthrough/", "1-29")</f>
        <v>1-29</v>
      </c>
      <c r="C31" s="157"/>
      <c r="D31" s="158"/>
      <c r="E31" s="84"/>
      <c r="F31" s="83">
        <v>45280</v>
      </c>
      <c r="G31" s="18"/>
      <c r="H31" s="19"/>
      <c r="I31" s="51"/>
      <c r="J31" s="51"/>
      <c r="K31" s="51"/>
      <c r="L31" s="51"/>
      <c r="M31" s="51"/>
      <c r="N31" s="51"/>
      <c r="O31" s="51"/>
      <c r="P31" s="51"/>
    </row>
    <row r="32" spans="1:16" x14ac:dyDescent="0.25">
      <c r="A32" s="51"/>
      <c r="B32" s="90" t="str">
        <f>HYPERLINK("https://www.angrybirdsnest.com/angry-birds-star-wars-tatooine-level-1-30-walkthrough/", "1-30")</f>
        <v>1-30</v>
      </c>
      <c r="C32" s="155"/>
      <c r="D32" s="156"/>
      <c r="E32" s="82"/>
      <c r="F32" s="81">
        <v>46468</v>
      </c>
      <c r="G32" s="46"/>
      <c r="H32" s="47"/>
      <c r="I32" s="51"/>
      <c r="J32" s="51"/>
      <c r="K32" s="51"/>
      <c r="L32" s="51"/>
      <c r="M32" s="51"/>
      <c r="N32" s="51"/>
      <c r="O32" s="51"/>
      <c r="P32" s="51"/>
    </row>
    <row r="33" spans="1:16" x14ac:dyDescent="0.25">
      <c r="A33" s="51"/>
      <c r="B33" s="100" t="str">
        <f>HYPERLINK("https://www.angrybirdsnest.com/angry-birds-star-wars-tatooine-level-1-31-walkthrough/", "* 1-31")</f>
        <v>* 1-31</v>
      </c>
      <c r="C33" s="157"/>
      <c r="D33" s="158"/>
      <c r="E33" s="85"/>
      <c r="F33" s="86">
        <v>62513</v>
      </c>
      <c r="G33" s="48"/>
      <c r="H33" s="19" t="s">
        <v>29</v>
      </c>
      <c r="I33" s="51"/>
      <c r="J33" s="51"/>
      <c r="K33" s="51"/>
      <c r="L33" s="51"/>
      <c r="M33" s="51"/>
      <c r="N33" s="51"/>
      <c r="O33" s="51"/>
      <c r="P33" s="51"/>
    </row>
    <row r="34" spans="1:16" x14ac:dyDescent="0.25">
      <c r="A34" s="51"/>
      <c r="B34" s="90" t="str">
        <f>HYPERLINK("https://www.angrybirdsnest.com/angry-birds-star-wars-tatooine-level-1-32-walkthrough/", "1-32")</f>
        <v>1-32</v>
      </c>
      <c r="C34" s="155"/>
      <c r="D34" s="156"/>
      <c r="E34" s="82"/>
      <c r="F34" s="81">
        <v>43312</v>
      </c>
      <c r="G34" s="46"/>
      <c r="H34" s="47"/>
      <c r="I34" s="51"/>
      <c r="J34" s="51"/>
      <c r="K34" s="51"/>
      <c r="L34" s="51"/>
      <c r="M34" s="51"/>
      <c r="N34" s="51"/>
      <c r="O34" s="51"/>
      <c r="P34" s="51"/>
    </row>
    <row r="35" spans="1:16" x14ac:dyDescent="0.25">
      <c r="A35" s="51"/>
      <c r="B35" s="91" t="str">
        <f>HYPERLINK("https://www.angrybirdsnest.com/angry-birds-star-wars-tatooine-level-1-33-walkthrough/", "1-33")</f>
        <v>1-33</v>
      </c>
      <c r="C35" s="157"/>
      <c r="D35" s="158"/>
      <c r="E35" s="84"/>
      <c r="F35" s="83">
        <v>53898</v>
      </c>
      <c r="G35" s="18"/>
      <c r="H35" s="19"/>
      <c r="I35" s="51"/>
      <c r="J35" s="51"/>
      <c r="K35" s="51"/>
      <c r="L35" s="51"/>
      <c r="M35" s="51"/>
      <c r="N35" s="51"/>
      <c r="O35" s="51"/>
      <c r="P35" s="51"/>
    </row>
    <row r="36" spans="1:16" x14ac:dyDescent="0.25">
      <c r="A36" s="51"/>
      <c r="B36" s="90" t="str">
        <f>HYPERLINK("https://www.angrybirdsnest.com/angry-birds-star-wars-tatooine-level-1-34-walkthrough/", "1-34")</f>
        <v>1-34</v>
      </c>
      <c r="C36" s="155"/>
      <c r="D36" s="156"/>
      <c r="E36" s="82"/>
      <c r="F36" s="81">
        <v>46502</v>
      </c>
      <c r="G36" s="46"/>
      <c r="H36" s="47"/>
      <c r="I36" s="51"/>
      <c r="J36" s="51"/>
      <c r="K36" s="51"/>
      <c r="L36" s="51"/>
      <c r="M36" s="51"/>
      <c r="N36" s="51"/>
      <c r="O36" s="51"/>
      <c r="P36" s="51"/>
    </row>
    <row r="37" spans="1:16" x14ac:dyDescent="0.25">
      <c r="A37" s="51"/>
      <c r="B37" s="91" t="str">
        <f>HYPERLINK("https://www.angrybirdsnest.com/angry-birds-star-wars-tatooine-level-1-35-walkthrough/", "1-35")</f>
        <v>1-35</v>
      </c>
      <c r="C37" s="157"/>
      <c r="D37" s="158"/>
      <c r="E37" s="84"/>
      <c r="F37" s="83">
        <v>61450</v>
      </c>
      <c r="G37" s="18"/>
      <c r="H37" s="19"/>
      <c r="I37" s="51"/>
      <c r="J37" s="51"/>
      <c r="K37" s="51"/>
      <c r="L37" s="51"/>
      <c r="M37" s="51"/>
      <c r="N37" s="51"/>
      <c r="O37" s="51"/>
      <c r="P37" s="51"/>
    </row>
    <row r="38" spans="1:16" x14ac:dyDescent="0.25">
      <c r="A38" s="51"/>
      <c r="B38" s="90" t="str">
        <f>HYPERLINK("https://www.angrybirdsnest.com/angry-birds-star-wars-tatooine-level-1-36-walkthrough/", "1-36")</f>
        <v>1-36</v>
      </c>
      <c r="C38" s="155"/>
      <c r="D38" s="156"/>
      <c r="E38" s="82"/>
      <c r="F38" s="81">
        <v>58062</v>
      </c>
      <c r="G38" s="46"/>
      <c r="H38" s="47"/>
      <c r="I38" s="51"/>
      <c r="J38" s="51"/>
      <c r="K38" s="51"/>
      <c r="L38" s="51"/>
      <c r="M38" s="51"/>
      <c r="N38" s="51"/>
      <c r="O38" s="51"/>
      <c r="P38" s="51"/>
    </row>
    <row r="39" spans="1:16" x14ac:dyDescent="0.25">
      <c r="A39" s="51"/>
      <c r="B39" s="91" t="str">
        <f>HYPERLINK("https://www.angrybirdsnest.com/angry-birds-star-wars-tatooine-level-1-37-walkthrough/", "1-37")</f>
        <v>1-37</v>
      </c>
      <c r="C39" s="157"/>
      <c r="D39" s="158"/>
      <c r="E39" s="84"/>
      <c r="F39" s="83">
        <v>76078</v>
      </c>
      <c r="G39" s="18"/>
      <c r="H39" s="19"/>
      <c r="I39" s="53"/>
      <c r="J39" s="54"/>
      <c r="K39" s="51"/>
      <c r="L39" s="51"/>
      <c r="M39" s="51"/>
      <c r="N39" s="51"/>
      <c r="O39" s="51"/>
      <c r="P39" s="51"/>
    </row>
    <row r="40" spans="1:16" x14ac:dyDescent="0.25">
      <c r="A40" s="51"/>
      <c r="B40" s="90" t="str">
        <f>HYPERLINK("https://www.angrybirdsnest.com/angry-birds-star-wars-tatooine-level-1-38-walkthrough/", "1-38")</f>
        <v>1-38</v>
      </c>
      <c r="C40" s="155"/>
      <c r="D40" s="156"/>
      <c r="E40" s="82"/>
      <c r="F40" s="81">
        <v>56507</v>
      </c>
      <c r="G40" s="46"/>
      <c r="H40" s="47"/>
      <c r="I40" s="51"/>
      <c r="J40" s="51"/>
      <c r="K40" s="51"/>
      <c r="L40" s="51"/>
      <c r="M40" s="51"/>
      <c r="N40" s="51"/>
      <c r="O40" s="51"/>
      <c r="P40" s="51"/>
    </row>
    <row r="41" spans="1:16" x14ac:dyDescent="0.25">
      <c r="A41" s="51"/>
      <c r="B41" s="91" t="str">
        <f>HYPERLINK("https://www.angrybirdsnest.com/angry-birds-star-wars-tatooine-level-1-39-walkthrough/", "1-39")</f>
        <v>1-39</v>
      </c>
      <c r="C41" s="157"/>
      <c r="D41" s="158"/>
      <c r="E41" s="84"/>
      <c r="F41" s="83">
        <v>64401</v>
      </c>
      <c r="G41" s="18"/>
      <c r="H41" s="19"/>
      <c r="I41" s="51"/>
      <c r="J41" s="51"/>
      <c r="K41" s="51"/>
      <c r="L41" s="51"/>
      <c r="M41" s="51"/>
      <c r="N41" s="51"/>
      <c r="O41" s="51"/>
      <c r="P41" s="51"/>
    </row>
    <row r="42" spans="1:16" ht="15.75" thickBot="1" x14ac:dyDescent="0.3">
      <c r="A42" s="51"/>
      <c r="B42" s="92" t="str">
        <f>HYPERLINK("https://www.angrybirdsnest.com/angry-birds-star-wars-tatooine-level-1-40-walkthrough/", "1-40")</f>
        <v>1-40</v>
      </c>
      <c r="C42" s="159"/>
      <c r="D42" s="160"/>
      <c r="E42" s="87"/>
      <c r="F42" s="88">
        <v>76253</v>
      </c>
      <c r="G42" s="46"/>
      <c r="H42" s="47"/>
      <c r="I42" s="51"/>
      <c r="J42" s="51"/>
      <c r="K42" s="51"/>
      <c r="L42" s="51"/>
      <c r="M42" s="51"/>
      <c r="N42" s="51"/>
      <c r="O42" s="51"/>
      <c r="P42" s="51"/>
    </row>
    <row r="43" spans="1:16" x14ac:dyDescent="0.25">
      <c r="A43" s="51"/>
      <c r="B43" s="150" t="s">
        <v>91</v>
      </c>
      <c r="C43" s="50">
        <f t="shared" ref="C43:D43" si="0">SUM(C3:C42)</f>
        <v>0</v>
      </c>
      <c r="D43" s="50">
        <f t="shared" si="0"/>
        <v>0</v>
      </c>
      <c r="E43" s="50">
        <f>SUM(E3:E42)</f>
        <v>0</v>
      </c>
      <c r="F43" s="50">
        <f>SUM(F3:F42)</f>
        <v>2406825</v>
      </c>
      <c r="G43" s="148"/>
      <c r="H43" s="57" t="s">
        <v>17</v>
      </c>
      <c r="I43" s="54"/>
      <c r="J43" s="51"/>
      <c r="K43" s="51"/>
      <c r="L43" s="51"/>
      <c r="M43" s="51"/>
      <c r="N43" s="51"/>
      <c r="O43" s="51"/>
      <c r="P43" s="51"/>
    </row>
    <row r="44" spans="1:16" ht="15.75" thickBot="1" x14ac:dyDescent="0.3">
      <c r="A44" s="51"/>
      <c r="B44" s="151" t="s">
        <v>21</v>
      </c>
      <c r="C44" s="49">
        <f>SUM(C43-H44)</f>
        <v>-2380000</v>
      </c>
      <c r="D44" s="49">
        <f>SUM(D43-H44)</f>
        <v>-2380000</v>
      </c>
      <c r="E44" s="49">
        <f>SUM(E43-H44)</f>
        <v>-2380000</v>
      </c>
      <c r="F44" s="49">
        <f>SUM(F43-H44)</f>
        <v>26825</v>
      </c>
      <c r="G44" s="149"/>
      <c r="H44" s="58">
        <v>2380000</v>
      </c>
      <c r="I44" s="51"/>
      <c r="J44" s="51"/>
      <c r="K44" s="51"/>
      <c r="L44" s="51"/>
      <c r="M44" s="51"/>
      <c r="N44" s="51"/>
      <c r="O44" s="51"/>
      <c r="P44" s="51"/>
    </row>
    <row r="45" spans="1:16" ht="15.75" thickTop="1" x14ac:dyDescent="0.25">
      <c r="A45" s="51"/>
      <c r="B45" s="55"/>
      <c r="C45" s="56"/>
      <c r="D45" s="56"/>
      <c r="E45" s="56"/>
      <c r="F45" s="56"/>
      <c r="G45" s="51"/>
      <c r="H45" s="51"/>
      <c r="I45" s="51"/>
      <c r="J45" s="51"/>
      <c r="K45" s="51"/>
      <c r="L45" s="51"/>
      <c r="M45" s="51"/>
      <c r="N45" s="51"/>
      <c r="O45" s="51"/>
      <c r="P45" s="51"/>
    </row>
    <row r="46" spans="1:16" x14ac:dyDescent="0.25">
      <c r="A46" s="51"/>
      <c r="B46" s="53"/>
      <c r="C46" s="54"/>
      <c r="D46" s="56"/>
      <c r="E46" s="56"/>
      <c r="F46" s="56"/>
      <c r="G46" s="51"/>
      <c r="H46" s="51"/>
      <c r="I46" s="51"/>
      <c r="J46" s="51"/>
      <c r="K46" s="51"/>
      <c r="L46" s="51"/>
      <c r="M46" s="51"/>
      <c r="N46" s="51"/>
      <c r="O46" s="51"/>
      <c r="P46" s="51"/>
    </row>
    <row r="47" spans="1:16" x14ac:dyDescent="0.25">
      <c r="A47" s="51"/>
      <c r="B47" s="55"/>
      <c r="C47" s="56"/>
      <c r="D47" s="56"/>
      <c r="E47" s="56"/>
      <c r="F47" s="56"/>
      <c r="G47" s="51"/>
      <c r="H47" s="51"/>
      <c r="I47" s="51"/>
      <c r="J47" s="51"/>
      <c r="K47" s="51"/>
      <c r="L47" s="51"/>
      <c r="M47" s="51"/>
      <c r="N47" s="51"/>
      <c r="O47" s="51"/>
      <c r="P47" s="51"/>
    </row>
    <row r="48" spans="1:16" x14ac:dyDescent="0.25">
      <c r="A48" s="51"/>
      <c r="B48" s="55"/>
      <c r="C48" s="56"/>
      <c r="D48" s="56"/>
      <c r="E48" s="56"/>
      <c r="F48" s="56"/>
      <c r="G48" s="51"/>
      <c r="H48" s="51"/>
      <c r="I48" s="51"/>
      <c r="J48" s="51"/>
      <c r="K48" s="51"/>
      <c r="L48" s="51"/>
      <c r="M48" s="51"/>
      <c r="N48" s="51"/>
      <c r="O48" s="51"/>
      <c r="P48" s="51"/>
    </row>
    <row r="49" spans="1:16" x14ac:dyDescent="0.25">
      <c r="A49" s="51"/>
      <c r="B49" s="55"/>
      <c r="C49" s="56"/>
      <c r="D49" s="56"/>
      <c r="E49" s="56"/>
      <c r="F49" s="56"/>
      <c r="G49" s="51"/>
      <c r="H49" s="51"/>
      <c r="I49" s="51"/>
      <c r="J49" s="51"/>
      <c r="K49" s="51"/>
      <c r="L49" s="51"/>
      <c r="M49" s="51"/>
      <c r="N49" s="51"/>
      <c r="O49" s="51"/>
      <c r="P49" s="51"/>
    </row>
    <row r="50" spans="1:16" x14ac:dyDescent="0.25">
      <c r="A50" s="51"/>
      <c r="B50" s="55"/>
      <c r="C50" s="56"/>
      <c r="D50" s="56"/>
      <c r="E50" s="56"/>
      <c r="F50" s="56"/>
      <c r="G50" s="51"/>
      <c r="H50" s="51"/>
      <c r="I50" s="51"/>
      <c r="J50" s="51"/>
      <c r="K50" s="51"/>
      <c r="L50" s="51"/>
      <c r="M50" s="51"/>
      <c r="N50" s="51"/>
      <c r="O50" s="51"/>
      <c r="P50" s="51"/>
    </row>
    <row r="51" spans="1:16" x14ac:dyDescent="0.25">
      <c r="A51" s="51"/>
      <c r="B51" s="55"/>
      <c r="C51" s="56"/>
      <c r="D51" s="56"/>
      <c r="E51" s="56"/>
      <c r="F51" s="56"/>
      <c r="G51" s="51"/>
      <c r="H51" s="51"/>
      <c r="I51" s="51"/>
      <c r="J51" s="51"/>
      <c r="K51" s="51"/>
      <c r="L51" s="51"/>
      <c r="M51" s="51"/>
      <c r="N51" s="51"/>
      <c r="O51" s="51"/>
      <c r="P51" s="51"/>
    </row>
    <row r="52" spans="1:16" x14ac:dyDescent="0.25">
      <c r="A52" s="51"/>
      <c r="B52" s="55"/>
      <c r="C52" s="56"/>
      <c r="D52" s="56"/>
      <c r="E52" s="56"/>
      <c r="F52" s="56"/>
      <c r="G52" s="51"/>
      <c r="H52" s="51"/>
      <c r="I52" s="51"/>
      <c r="J52" s="51"/>
      <c r="K52" s="51"/>
      <c r="L52" s="51"/>
      <c r="M52" s="51"/>
      <c r="N52" s="51"/>
      <c r="O52" s="51"/>
      <c r="P52" s="51"/>
    </row>
    <row r="53" spans="1:16" x14ac:dyDescent="0.25">
      <c r="A53" s="51"/>
      <c r="B53" s="55"/>
      <c r="C53" s="56"/>
      <c r="D53" s="56"/>
      <c r="E53" s="56"/>
      <c r="F53" s="56"/>
      <c r="G53" s="51"/>
      <c r="H53" s="51"/>
      <c r="I53" s="51"/>
      <c r="J53" s="51"/>
      <c r="K53" s="51"/>
      <c r="L53" s="51"/>
      <c r="M53" s="51"/>
      <c r="N53" s="51"/>
      <c r="O53" s="51"/>
      <c r="P53" s="51"/>
    </row>
    <row r="54" spans="1:16" ht="174.75" customHeight="1" x14ac:dyDescent="0.25">
      <c r="A54" s="51"/>
      <c r="B54" s="55"/>
      <c r="C54" s="56"/>
      <c r="D54" s="56"/>
      <c r="E54" s="56"/>
      <c r="F54" s="56"/>
      <c r="G54" s="51"/>
      <c r="H54" s="51"/>
      <c r="I54" s="51"/>
      <c r="J54" s="51"/>
      <c r="K54" s="51"/>
      <c r="L54" s="51"/>
      <c r="M54" s="51"/>
      <c r="N54" s="51"/>
      <c r="O54" s="51"/>
      <c r="P54" s="51"/>
    </row>
    <row r="55" spans="1:16" x14ac:dyDescent="0.25">
      <c r="A55" s="51"/>
    </row>
    <row r="56" spans="1:16" x14ac:dyDescent="0.25">
      <c r="A56" s="51"/>
    </row>
  </sheetData>
  <mergeCells count="11">
    <mergeCell ref="B1:K1"/>
    <mergeCell ref="J17:K17"/>
    <mergeCell ref="J19:K19"/>
    <mergeCell ref="J18:K18"/>
    <mergeCell ref="J13:K13"/>
    <mergeCell ref="J15:K15"/>
    <mergeCell ref="J12:K12"/>
    <mergeCell ref="J14:K14"/>
    <mergeCell ref="F2:G2"/>
    <mergeCell ref="J2:K2"/>
    <mergeCell ref="J11:K11"/>
  </mergeCells>
  <conditionalFormatting sqref="C3:C42">
    <cfRule type="expression" dxfId="138" priority="4" stopIfTrue="1">
      <formula>NOT($C3&lt;&gt;"")</formula>
    </cfRule>
    <cfRule type="expression" dxfId="137" priority="6" stopIfTrue="1">
      <formula>$C3&gt;$F3+4000</formula>
    </cfRule>
    <cfRule type="expression" dxfId="136" priority="35" stopIfTrue="1">
      <formula>$C3&lt;$F3-3000</formula>
    </cfRule>
    <cfRule type="expression" dxfId="135" priority="48" stopIfTrue="1">
      <formula>$C3&lt;$F3-2000</formula>
    </cfRule>
    <cfRule type="expression" dxfId="134" priority="49" stopIfTrue="1">
      <formula>$C3&lt;$F3-1000</formula>
    </cfRule>
    <cfRule type="expression" dxfId="133" priority="50" stopIfTrue="1">
      <formula>$C3&gt;$F3</formula>
    </cfRule>
  </conditionalFormatting>
  <conditionalFormatting sqref="D3:D42">
    <cfRule type="expression" dxfId="132" priority="3" stopIfTrue="1">
      <formula>NOT($D3&lt;&gt;"")</formula>
    </cfRule>
    <cfRule type="expression" dxfId="131" priority="7" stopIfTrue="1">
      <formula>$D3&gt;$F3+4000</formula>
    </cfRule>
    <cfRule type="expression" dxfId="130" priority="34" stopIfTrue="1">
      <formula>$D3&lt;$F3-3000</formula>
    </cfRule>
    <cfRule type="expression" dxfId="129" priority="45" stopIfTrue="1">
      <formula>$D3&lt;$F3-2000</formula>
    </cfRule>
    <cfRule type="expression" dxfId="128" priority="46" stopIfTrue="1">
      <formula>$D3&lt;$F3-1000</formula>
    </cfRule>
    <cfRule type="expression" dxfId="127" priority="47" stopIfTrue="1">
      <formula>$D3&gt;$F3</formula>
    </cfRule>
  </conditionalFormatting>
  <conditionalFormatting sqref="E3:E42">
    <cfRule type="expression" dxfId="126" priority="2" stopIfTrue="1">
      <formula>NOT($E3&lt;&gt;"")</formula>
    </cfRule>
    <cfRule type="expression" dxfId="125" priority="5" stopIfTrue="1">
      <formula>$E3&gt;$F3+4000</formula>
    </cfRule>
    <cfRule type="expression" dxfId="124" priority="33" stopIfTrue="1">
      <formula>$E3&lt;$F3-3000</formula>
    </cfRule>
    <cfRule type="expression" dxfId="123" priority="42" stopIfTrue="1">
      <formula>$E3&lt;$F3-2000</formula>
    </cfRule>
    <cfRule type="expression" dxfId="122" priority="43" stopIfTrue="1">
      <formula>$E3&lt;$F3-1000</formula>
    </cfRule>
    <cfRule type="expression" dxfId="121" priority="44" stopIfTrue="1">
      <formula>$E3&gt;$F3</formula>
    </cfRule>
  </conditionalFormatting>
  <conditionalFormatting sqref="C43:F43">
    <cfRule type="cellIs" dxfId="120" priority="60" stopIfTrue="1" operator="greaterThan">
      <formula>$H$44</formula>
    </cfRule>
    <cfRule type="cellIs" dxfId="119" priority="61" stopIfTrue="1" operator="lessThan">
      <formula>$H$44</formula>
    </cfRule>
  </conditionalFormatting>
  <conditionalFormatting sqref="C44:F44">
    <cfRule type="cellIs" dxfId="118" priority="31" operator="lessThan">
      <formula>0</formula>
    </cfRule>
    <cfRule type="cellIs" dxfId="117" priority="32" operator="greaterThan">
      <formula>0</formula>
    </cfRule>
  </conditionalFormatting>
  <conditionalFormatting sqref="J10">
    <cfRule type="expression" dxfId="116" priority="1">
      <formula>NOT($J10&lt;&gt;"")</formula>
    </cfRule>
  </conditionalFormatting>
  <hyperlinks>
    <hyperlink ref="J18:K18" location="'Trophy Trackers'!A1" display="Trophy Trackers"/>
  </hyperlinks>
  <pageMargins left="0.7" right="0.7" top="0.75" bottom="0.75" header="0.3" footer="0.3"/>
  <pageSetup orientation="portrait" r:id="rId1"/>
  <ignoredErrors>
    <ignoredError sqref="B34:B42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P56"/>
  <sheetViews>
    <sheetView workbookViewId="0">
      <selection activeCell="C3" sqref="C3"/>
    </sheetView>
  </sheetViews>
  <sheetFormatPr defaultRowHeight="15" x14ac:dyDescent="0.25"/>
  <cols>
    <col min="1" max="1" width="3.5703125" customWidth="1"/>
    <col min="2" max="2" width="11.85546875" style="1" customWidth="1"/>
    <col min="3" max="3" width="10.85546875" style="2" bestFit="1" customWidth="1"/>
    <col min="4" max="4" width="11.28515625" style="2" bestFit="1" customWidth="1"/>
    <col min="5" max="5" width="10.85546875" style="2" bestFit="1" customWidth="1"/>
    <col min="6" max="6" width="21.28515625" style="2" customWidth="1"/>
    <col min="7" max="7" width="3.5703125" customWidth="1"/>
    <col min="8" max="8" width="11" customWidth="1"/>
    <col min="10" max="10" width="20.85546875" customWidth="1"/>
    <col min="11" max="11" width="69.140625" customWidth="1"/>
    <col min="12" max="12" width="3.5703125" customWidth="1"/>
    <col min="16" max="16" width="98.7109375" customWidth="1"/>
  </cols>
  <sheetData>
    <row r="1" spans="1:16" ht="27" thickBot="1" x14ac:dyDescent="0.45">
      <c r="A1" s="165"/>
      <c r="B1" s="263" t="s">
        <v>127</v>
      </c>
      <c r="C1" s="263"/>
      <c r="D1" s="263"/>
      <c r="E1" s="263"/>
      <c r="F1" s="263"/>
      <c r="G1" s="263"/>
      <c r="H1" s="263"/>
      <c r="I1" s="263"/>
      <c r="J1" s="263"/>
      <c r="K1" s="263"/>
      <c r="L1" s="165"/>
      <c r="M1" s="165"/>
      <c r="N1" s="165"/>
      <c r="O1" s="165"/>
      <c r="P1" s="165"/>
    </row>
    <row r="2" spans="1:16" s="12" customFormat="1" ht="15.75" thickTop="1" x14ac:dyDescent="0.25">
      <c r="A2" s="165"/>
      <c r="B2" s="93" t="s">
        <v>13</v>
      </c>
      <c r="C2" s="60" t="s">
        <v>14</v>
      </c>
      <c r="D2" s="61" t="s">
        <v>15</v>
      </c>
      <c r="E2" s="62" t="s">
        <v>16</v>
      </c>
      <c r="F2" s="261" t="s">
        <v>90</v>
      </c>
      <c r="G2" s="261"/>
      <c r="H2" s="45" t="s">
        <v>92</v>
      </c>
      <c r="I2" s="166"/>
      <c r="J2" s="254" t="s">
        <v>104</v>
      </c>
      <c r="K2" s="255"/>
      <c r="L2" s="165"/>
      <c r="M2" s="165"/>
      <c r="N2" s="165"/>
      <c r="O2" s="165"/>
      <c r="P2" s="165"/>
    </row>
    <row r="3" spans="1:16" x14ac:dyDescent="0.25">
      <c r="A3" s="165"/>
      <c r="B3" s="89" t="str">
        <f>HYPERLINK("https://www.angrybirdsnest.com/angry-birds-star-wars-death-star-level-2-1-walkthrough/", "2-1")</f>
        <v>2-1</v>
      </c>
      <c r="C3" s="153"/>
      <c r="D3" s="154"/>
      <c r="E3" s="80"/>
      <c r="F3" s="79">
        <v>56614</v>
      </c>
      <c r="G3" s="18"/>
      <c r="H3" s="19"/>
      <c r="I3" s="165"/>
      <c r="J3" s="63" t="s">
        <v>96</v>
      </c>
      <c r="K3" s="64" t="s">
        <v>106</v>
      </c>
      <c r="L3" s="165"/>
      <c r="M3" s="165"/>
      <c r="N3" s="165"/>
      <c r="O3" s="165"/>
      <c r="P3" s="165"/>
    </row>
    <row r="4" spans="1:16" x14ac:dyDescent="0.25">
      <c r="A4" s="165"/>
      <c r="B4" s="90" t="str">
        <f>HYPERLINK("https://www.angrybirdsnest.com/angry-birds-star-wars-death-star-level-2-2-walkthrough/", "2-2")</f>
        <v>2-2</v>
      </c>
      <c r="C4" s="155"/>
      <c r="D4" s="156"/>
      <c r="E4" s="82"/>
      <c r="F4" s="81">
        <v>53876</v>
      </c>
      <c r="G4" s="46"/>
      <c r="H4" s="47"/>
      <c r="I4" s="165"/>
      <c r="J4" s="77" t="s">
        <v>105</v>
      </c>
      <c r="K4" s="78" t="s">
        <v>125</v>
      </c>
      <c r="L4" s="165"/>
      <c r="M4" s="165"/>
      <c r="N4" s="165"/>
      <c r="O4" s="165"/>
      <c r="P4" s="165"/>
    </row>
    <row r="5" spans="1:16" x14ac:dyDescent="0.25">
      <c r="A5" s="165"/>
      <c r="B5" s="91" t="str">
        <f>HYPERLINK("https://www.angrybirdsnest.com/angry-birds-star-wars-death-star-level-2-3-walkthrough/", "2-3")</f>
        <v>2-3</v>
      </c>
      <c r="C5" s="157"/>
      <c r="D5" s="158"/>
      <c r="E5" s="85"/>
      <c r="F5" s="86">
        <v>68433</v>
      </c>
      <c r="G5" s="48"/>
      <c r="H5" s="19"/>
      <c r="I5" s="165"/>
      <c r="J5" s="75" t="s">
        <v>100</v>
      </c>
      <c r="K5" s="76" t="s">
        <v>117</v>
      </c>
      <c r="L5" s="165"/>
      <c r="M5" s="165"/>
      <c r="N5" s="165"/>
      <c r="O5" s="165"/>
      <c r="P5" s="165"/>
    </row>
    <row r="6" spans="1:16" x14ac:dyDescent="0.25">
      <c r="A6" s="165"/>
      <c r="B6" s="90" t="str">
        <f>HYPERLINK("https://www.angrybirdsnest.com/angry-birds-star-wars-death-star-level-2-4-walkthrough/", "2-4")</f>
        <v>2-4</v>
      </c>
      <c r="C6" s="155"/>
      <c r="D6" s="156"/>
      <c r="E6" s="82"/>
      <c r="F6" s="81">
        <v>76028</v>
      </c>
      <c r="G6" s="46"/>
      <c r="H6" s="47"/>
      <c r="I6" s="165"/>
      <c r="J6" s="59" t="s">
        <v>97</v>
      </c>
      <c r="K6" s="103" t="s">
        <v>102</v>
      </c>
      <c r="L6" s="165"/>
      <c r="M6" s="165"/>
      <c r="N6" s="165"/>
      <c r="O6" s="165"/>
      <c r="P6" s="165"/>
    </row>
    <row r="7" spans="1:16" x14ac:dyDescent="0.25">
      <c r="A7" s="165"/>
      <c r="B7" s="91" t="str">
        <f>HYPERLINK("https://www.angrybirdsnest.com/angry-birds-star-wars-death-star-level-2-5-walkthrough/", "2-5")</f>
        <v>2-5</v>
      </c>
      <c r="C7" s="157"/>
      <c r="D7" s="158"/>
      <c r="E7" s="84"/>
      <c r="F7" s="83">
        <v>114578</v>
      </c>
      <c r="G7" s="18"/>
      <c r="H7" s="19"/>
      <c r="I7" s="165"/>
      <c r="J7" s="73" t="s">
        <v>99</v>
      </c>
      <c r="K7" s="74" t="s">
        <v>116</v>
      </c>
      <c r="L7" s="165"/>
      <c r="M7" s="165"/>
      <c r="N7" s="165"/>
      <c r="O7" s="165"/>
      <c r="P7" s="165"/>
    </row>
    <row r="8" spans="1:16" x14ac:dyDescent="0.25">
      <c r="A8" s="165"/>
      <c r="B8" s="90" t="str">
        <f>HYPERLINK("https://www.angrybirdsnest.com/angry-birds-star-wars-death-star-level-2-6-walkthrough/", "2-6")</f>
        <v>2-6</v>
      </c>
      <c r="C8" s="155"/>
      <c r="D8" s="156"/>
      <c r="E8" s="82"/>
      <c r="F8" s="81">
        <v>62616</v>
      </c>
      <c r="G8" s="46"/>
      <c r="H8" s="47"/>
      <c r="I8" s="165"/>
      <c r="J8" s="71" t="s">
        <v>98</v>
      </c>
      <c r="K8" s="72" t="s">
        <v>115</v>
      </c>
      <c r="L8" s="165"/>
      <c r="M8" s="165"/>
      <c r="N8" s="165"/>
      <c r="O8" s="165"/>
      <c r="P8" s="165"/>
    </row>
    <row r="9" spans="1:16" x14ac:dyDescent="0.25">
      <c r="A9" s="165"/>
      <c r="B9" s="91" t="str">
        <f>HYPERLINK("https://www.angrybirdsnest.com/angry-birds-star-wars-death-star-level-2-7-walkthrough/", "2-7")</f>
        <v>2-7</v>
      </c>
      <c r="C9" s="157"/>
      <c r="D9" s="158"/>
      <c r="E9" s="84"/>
      <c r="F9" s="83">
        <v>59665</v>
      </c>
      <c r="G9" s="18"/>
      <c r="H9" s="19"/>
      <c r="I9" s="165"/>
      <c r="J9" s="69" t="s">
        <v>101</v>
      </c>
      <c r="K9" s="70" t="s">
        <v>114</v>
      </c>
      <c r="L9" s="165"/>
      <c r="M9" s="165"/>
      <c r="N9" s="165"/>
      <c r="O9" s="165"/>
      <c r="P9" s="165"/>
    </row>
    <row r="10" spans="1:16" ht="15.75" thickBot="1" x14ac:dyDescent="0.3">
      <c r="A10" s="165"/>
      <c r="B10" s="90" t="str">
        <f>HYPERLINK("https://www.angrybirdsnest.com/angry-birds-star-wars-death-star-level-2-8-walkthrough/", "2-8")</f>
        <v>2-8</v>
      </c>
      <c r="C10" s="155"/>
      <c r="D10" s="156"/>
      <c r="E10" s="82"/>
      <c r="F10" s="81">
        <v>61499</v>
      </c>
      <c r="G10" s="46"/>
      <c r="H10" s="47"/>
      <c r="I10" s="165"/>
      <c r="J10" s="101"/>
      <c r="K10" s="102" t="s">
        <v>121</v>
      </c>
      <c r="L10" s="165"/>
      <c r="M10" s="165"/>
      <c r="N10" s="165"/>
      <c r="O10" s="165"/>
      <c r="P10" s="165"/>
    </row>
    <row r="11" spans="1:16" ht="15.75" thickTop="1" x14ac:dyDescent="0.25">
      <c r="A11" s="165"/>
      <c r="B11" s="91" t="str">
        <f>HYPERLINK("https://www.angrybirdsnest.com/angry-birds-star-wars-death-star-level-2-9-walkthrough/", "2-9")</f>
        <v>2-9</v>
      </c>
      <c r="C11" s="157"/>
      <c r="D11" s="158"/>
      <c r="E11" s="84"/>
      <c r="F11" s="83">
        <v>74722</v>
      </c>
      <c r="G11" s="18"/>
      <c r="H11" s="19"/>
      <c r="I11" s="165"/>
      <c r="J11" s="264"/>
      <c r="K11" s="264"/>
      <c r="L11" s="165"/>
      <c r="M11" s="165"/>
      <c r="N11" s="165"/>
      <c r="O11" s="165"/>
      <c r="P11" s="165"/>
    </row>
    <row r="12" spans="1:16" ht="15.75" thickBot="1" x14ac:dyDescent="0.3">
      <c r="A12" s="165"/>
      <c r="B12" s="90" t="str">
        <f>HYPERLINK("https://www.angrybirdsnest.com/angry-birds-star-wars-death-star-level-2-10-walkthrough/", "2-10")</f>
        <v>2-10</v>
      </c>
      <c r="C12" s="155"/>
      <c r="D12" s="156"/>
      <c r="E12" s="82"/>
      <c r="F12" s="81">
        <v>64426</v>
      </c>
      <c r="G12" s="46"/>
      <c r="H12" s="47"/>
      <c r="I12" s="165"/>
      <c r="J12" s="265"/>
      <c r="K12" s="265"/>
      <c r="L12" s="165"/>
      <c r="M12" s="165"/>
      <c r="N12" s="165"/>
      <c r="O12" s="165"/>
      <c r="P12" s="165"/>
    </row>
    <row r="13" spans="1:16" ht="15.75" thickTop="1" x14ac:dyDescent="0.25">
      <c r="A13" s="165"/>
      <c r="B13" s="91" t="str">
        <f>HYPERLINK("https://www.angrybirdsnest.com/angry-birds-star-wars-death-star-level-2-11-walkthrough/", "2-11")</f>
        <v>2-11</v>
      </c>
      <c r="C13" s="157"/>
      <c r="D13" s="158"/>
      <c r="E13" s="84"/>
      <c r="F13" s="83">
        <v>81502</v>
      </c>
      <c r="G13" s="18"/>
      <c r="H13" s="19"/>
      <c r="I13" s="165"/>
      <c r="J13" s="254" t="s">
        <v>103</v>
      </c>
      <c r="K13" s="255"/>
      <c r="L13" s="165"/>
      <c r="M13" s="165"/>
      <c r="N13" s="165"/>
      <c r="O13" s="165"/>
      <c r="P13" s="165"/>
    </row>
    <row r="14" spans="1:16" x14ac:dyDescent="0.25">
      <c r="A14" s="165"/>
      <c r="B14" s="90" t="str">
        <f>HYPERLINK("https://www.angrybirdsnest.com/angry-birds-star-wars-death-star-level-2-12-walkthrough/", "2-12")</f>
        <v>2-12</v>
      </c>
      <c r="C14" s="155"/>
      <c r="D14" s="156"/>
      <c r="E14" s="82"/>
      <c r="F14" s="81">
        <v>93605</v>
      </c>
      <c r="G14" s="46"/>
      <c r="H14" s="47"/>
      <c r="I14" s="165"/>
      <c r="J14" s="259" t="s">
        <v>95</v>
      </c>
      <c r="K14" s="260"/>
      <c r="L14" s="165"/>
      <c r="M14" s="165"/>
      <c r="N14" s="165"/>
      <c r="O14" s="165"/>
      <c r="P14" s="165"/>
    </row>
    <row r="15" spans="1:16" x14ac:dyDescent="0.25">
      <c r="A15" s="165"/>
      <c r="B15" s="170" t="str">
        <f>HYPERLINK("https://www.angrybirdsnest.com/angry-birds-star-wars-death-star-level-2-13-walkthrough/", "2-13")</f>
        <v>2-13</v>
      </c>
      <c r="C15" s="157"/>
      <c r="D15" s="158"/>
      <c r="E15" s="84"/>
      <c r="F15" s="83">
        <v>70119</v>
      </c>
      <c r="G15" s="18"/>
      <c r="H15" s="19"/>
      <c r="I15" s="165"/>
      <c r="J15" s="256" t="s">
        <v>94</v>
      </c>
      <c r="K15" s="257"/>
      <c r="L15" s="165"/>
      <c r="M15" s="165"/>
      <c r="N15" s="165"/>
      <c r="O15" s="165"/>
      <c r="P15" s="165"/>
    </row>
    <row r="16" spans="1:16" x14ac:dyDescent="0.25">
      <c r="A16" s="165"/>
      <c r="B16" s="90" t="str">
        <f>HYPERLINK("https://www.angrybirdsnest.com/angry-birds-star-wars-death-star-level-2-14-walkthrough/", "2-14")</f>
        <v>2-14</v>
      </c>
      <c r="C16" s="155"/>
      <c r="D16" s="156"/>
      <c r="E16" s="82"/>
      <c r="F16" s="81">
        <v>125594</v>
      </c>
      <c r="G16" s="46"/>
      <c r="H16" s="47"/>
      <c r="I16" s="165"/>
      <c r="J16" s="104"/>
      <c r="K16" s="105"/>
      <c r="L16" s="165"/>
      <c r="M16" s="165"/>
      <c r="N16" s="165"/>
      <c r="O16" s="165"/>
      <c r="P16" s="165"/>
    </row>
    <row r="17" spans="1:16" x14ac:dyDescent="0.25">
      <c r="A17" s="165"/>
      <c r="B17" s="91" t="str">
        <f>HYPERLINK("https://www.angrybirdsnest.com/angry-birds-star-wars-death-star-level-2-15-walkthrough/", "2-15")</f>
        <v>2-15</v>
      </c>
      <c r="C17" s="157"/>
      <c r="D17" s="158"/>
      <c r="E17" s="84"/>
      <c r="F17" s="83">
        <v>67181</v>
      </c>
      <c r="G17" s="18"/>
      <c r="H17" s="19"/>
      <c r="I17" s="165"/>
      <c r="J17" s="248" t="s">
        <v>120</v>
      </c>
      <c r="K17" s="249"/>
      <c r="L17" s="165"/>
      <c r="M17" s="165"/>
      <c r="N17" s="165"/>
      <c r="O17" s="165"/>
      <c r="P17" s="165"/>
    </row>
    <row r="18" spans="1:16" x14ac:dyDescent="0.25">
      <c r="A18" s="165"/>
      <c r="B18" s="90" t="str">
        <f>HYPERLINK("https://www.angrybirdsnest.com/angry-birds-star-wars-death-star-level-2-16-walkthrough/", "2-16")</f>
        <v>2-16</v>
      </c>
      <c r="C18" s="155"/>
      <c r="D18" s="156"/>
      <c r="E18" s="82"/>
      <c r="F18" s="81">
        <v>64649</v>
      </c>
      <c r="G18" s="46"/>
      <c r="H18" s="47"/>
      <c r="I18" s="165"/>
      <c r="J18" s="252" t="s">
        <v>87</v>
      </c>
      <c r="K18" s="253"/>
      <c r="L18" s="165"/>
      <c r="M18" s="165"/>
      <c r="N18" s="165"/>
      <c r="O18" s="165"/>
      <c r="P18" s="165"/>
    </row>
    <row r="19" spans="1:16" x14ac:dyDescent="0.25">
      <c r="A19" s="165"/>
      <c r="B19" s="91" t="str">
        <f>HYPERLINK("https://www.angrybirdsnest.com/angry-birds-star-wars-death-star-level-2-17-walkthrough/", "2-17")</f>
        <v>2-17</v>
      </c>
      <c r="C19" s="157"/>
      <c r="D19" s="158"/>
      <c r="E19" s="84"/>
      <c r="F19" s="83">
        <v>86925</v>
      </c>
      <c r="G19" s="18"/>
      <c r="H19" s="19"/>
      <c r="I19" s="165"/>
      <c r="J19" s="250" t="s">
        <v>126</v>
      </c>
      <c r="K19" s="251"/>
      <c r="L19" s="165"/>
      <c r="M19" s="165"/>
      <c r="N19" s="165"/>
      <c r="O19" s="165"/>
      <c r="P19" s="165"/>
    </row>
    <row r="20" spans="1:16" ht="15.75" thickBot="1" x14ac:dyDescent="0.3">
      <c r="A20" s="165"/>
      <c r="B20" s="171" t="str">
        <f>HYPERLINK("https://www.angrybirdsnest.com/angry-birds-star-wars-death-star-level-2-18-walkthrough/", "* 2-18")</f>
        <v>* 2-18</v>
      </c>
      <c r="C20" s="155"/>
      <c r="D20" s="156"/>
      <c r="E20" s="82"/>
      <c r="F20" s="81">
        <v>68356</v>
      </c>
      <c r="G20" s="46"/>
      <c r="H20" s="47" t="s">
        <v>29</v>
      </c>
      <c r="I20" s="165"/>
      <c r="J20" s="164" t="s">
        <v>141</v>
      </c>
      <c r="K20" s="161" t="str">
        <f>HYPERLINK("https://www.angrybirdsnest.com/leaderboard/angry-birds-star-wars/episode/death-star/", "Death Star Leaderboard")</f>
        <v>Death Star Leaderboard</v>
      </c>
      <c r="L20" s="165"/>
      <c r="M20" s="165"/>
      <c r="N20" s="165"/>
      <c r="O20" s="165"/>
      <c r="P20" s="165"/>
    </row>
    <row r="21" spans="1:16" ht="15.75" thickTop="1" x14ac:dyDescent="0.25">
      <c r="A21" s="165"/>
      <c r="B21" s="91" t="str">
        <f>HYPERLINK("https://www.angrybirdsnest.com/angry-birds-star-wars-death-star-level-2-19-walkthrough/", "2-19")</f>
        <v>2-19</v>
      </c>
      <c r="C21" s="157"/>
      <c r="D21" s="158"/>
      <c r="E21" s="84"/>
      <c r="F21" s="83">
        <v>111703</v>
      </c>
      <c r="G21" s="18"/>
      <c r="H21" s="19"/>
      <c r="I21" s="165"/>
      <c r="J21" s="165"/>
      <c r="K21" s="165"/>
      <c r="L21" s="165"/>
      <c r="M21" s="165"/>
      <c r="N21" s="165"/>
      <c r="O21" s="165"/>
      <c r="P21" s="165"/>
    </row>
    <row r="22" spans="1:16" x14ac:dyDescent="0.25">
      <c r="A22" s="165"/>
      <c r="B22" s="90" t="str">
        <f>HYPERLINK("https://www.angrybirdsnest.com/angry-birds-star-wars-death-star-level-2-20-walkthrough/", "2-20")</f>
        <v>2-20</v>
      </c>
      <c r="C22" s="155"/>
      <c r="D22" s="156"/>
      <c r="E22" s="82"/>
      <c r="F22" s="81">
        <v>76056</v>
      </c>
      <c r="G22" s="46"/>
      <c r="H22" s="47"/>
      <c r="I22" s="165"/>
      <c r="J22" s="165"/>
      <c r="K22" s="165"/>
      <c r="L22" s="165"/>
      <c r="M22" s="165"/>
      <c r="N22" s="165"/>
      <c r="O22" s="165"/>
      <c r="P22" s="165"/>
    </row>
    <row r="23" spans="1:16" x14ac:dyDescent="0.25">
      <c r="A23" s="165"/>
      <c r="B23" s="91" t="str">
        <f>HYPERLINK("https://www.angrybirdsnest.com/angry-birds-star-wars-death-star-level-2-21-walkthrough/", "2-21")</f>
        <v>2-21</v>
      </c>
      <c r="C23" s="157"/>
      <c r="D23" s="158"/>
      <c r="E23" s="84"/>
      <c r="F23" s="83">
        <v>97783</v>
      </c>
      <c r="G23" s="18"/>
      <c r="H23" s="19"/>
      <c r="I23" s="165"/>
      <c r="J23" s="165"/>
      <c r="K23" s="165"/>
      <c r="L23" s="165"/>
      <c r="M23" s="165"/>
      <c r="N23" s="165"/>
      <c r="O23" s="165"/>
      <c r="P23" s="165"/>
    </row>
    <row r="24" spans="1:16" x14ac:dyDescent="0.25">
      <c r="A24" s="165"/>
      <c r="B24" s="90" t="str">
        <f>HYPERLINK("https://www.angrybirdsnest.com/angry-birds-star-wars-death-star-level-2-22-walkthrough/", "2-22")</f>
        <v>2-22</v>
      </c>
      <c r="C24" s="155"/>
      <c r="D24" s="156"/>
      <c r="E24" s="82"/>
      <c r="F24" s="81">
        <v>89802</v>
      </c>
      <c r="G24" s="46"/>
      <c r="H24" s="47"/>
      <c r="I24" s="165"/>
      <c r="J24" s="165"/>
      <c r="K24" s="165"/>
      <c r="L24" s="165"/>
      <c r="M24" s="165"/>
      <c r="N24" s="165"/>
      <c r="O24" s="165"/>
      <c r="P24" s="165"/>
    </row>
    <row r="25" spans="1:16" x14ac:dyDescent="0.25">
      <c r="A25" s="165"/>
      <c r="B25" s="170" t="str">
        <f>HYPERLINK("https://www.angrybirdsnest.com/angry-birds-star-wars-death-star-level-2-23-walkthrough/", "2-23")</f>
        <v>2-23</v>
      </c>
      <c r="C25" s="157"/>
      <c r="D25" s="158"/>
      <c r="E25" s="84"/>
      <c r="F25" s="83">
        <v>76518</v>
      </c>
      <c r="G25" s="18"/>
      <c r="H25" s="19"/>
      <c r="I25" s="165"/>
      <c r="J25" s="165"/>
      <c r="K25" s="165"/>
      <c r="L25" s="165"/>
      <c r="M25" s="165"/>
      <c r="N25" s="165"/>
      <c r="O25" s="165"/>
      <c r="P25" s="165"/>
    </row>
    <row r="26" spans="1:16" x14ac:dyDescent="0.25">
      <c r="A26" s="165"/>
      <c r="B26" s="90" t="str">
        <f>HYPERLINK("https://www.angrybirdsnest.com/angry-birds-star-wars-death-star-level-2-24-walkthrough/", "2-24")</f>
        <v>2-24</v>
      </c>
      <c r="C26" s="155"/>
      <c r="D26" s="156"/>
      <c r="E26" s="82"/>
      <c r="F26" s="81">
        <v>94946</v>
      </c>
      <c r="G26" s="46"/>
      <c r="H26" s="47"/>
      <c r="I26" s="165"/>
      <c r="J26" s="165"/>
      <c r="K26" s="165"/>
      <c r="L26" s="165"/>
      <c r="M26" s="165"/>
      <c r="N26" s="165"/>
      <c r="O26" s="165"/>
      <c r="P26" s="165"/>
    </row>
    <row r="27" spans="1:16" x14ac:dyDescent="0.25">
      <c r="A27" s="165"/>
      <c r="B27" s="170" t="str">
        <f>HYPERLINK("https://www.angrybirdsnest.com/angry-birds-star-wars-death-star-level-2-25-walkthrough/", "2-25")</f>
        <v>2-25</v>
      </c>
      <c r="C27" s="157"/>
      <c r="D27" s="158"/>
      <c r="E27" s="84"/>
      <c r="F27" s="83">
        <v>133393</v>
      </c>
      <c r="G27" s="18"/>
      <c r="H27" s="19"/>
      <c r="I27" s="165"/>
      <c r="J27" s="165"/>
      <c r="K27" s="166"/>
      <c r="L27" s="165"/>
      <c r="M27" s="165"/>
      <c r="N27" s="165"/>
      <c r="O27" s="165"/>
      <c r="P27" s="165"/>
    </row>
    <row r="28" spans="1:16" x14ac:dyDescent="0.25">
      <c r="A28" s="165"/>
      <c r="B28" s="90" t="str">
        <f>HYPERLINK("https://www.angrybirdsnest.com/angry-birds-star-wars-death-star-level-2-26-walkthrough/", "2-26")</f>
        <v>2-26</v>
      </c>
      <c r="C28" s="155"/>
      <c r="D28" s="156"/>
      <c r="E28" s="82"/>
      <c r="F28" s="81">
        <v>91576</v>
      </c>
      <c r="G28" s="46"/>
      <c r="H28" s="47"/>
      <c r="I28" s="165"/>
      <c r="J28" s="165"/>
      <c r="K28" s="165"/>
      <c r="L28" s="165"/>
      <c r="M28" s="165"/>
      <c r="N28" s="165"/>
      <c r="O28" s="165"/>
      <c r="P28" s="165"/>
    </row>
    <row r="29" spans="1:16" x14ac:dyDescent="0.25">
      <c r="A29" s="165"/>
      <c r="B29" s="91" t="str">
        <f>HYPERLINK("https://www.angrybirdsnest.com/angry-birds-star-wars-death-star-level-2-27-walkthrough/", "2-27")</f>
        <v>2-27</v>
      </c>
      <c r="C29" s="157"/>
      <c r="D29" s="158"/>
      <c r="E29" s="84"/>
      <c r="F29" s="83">
        <v>71072</v>
      </c>
      <c r="G29" s="18"/>
      <c r="H29" s="19"/>
      <c r="I29" s="165"/>
      <c r="J29" s="165"/>
      <c r="K29" s="165"/>
      <c r="L29" s="165"/>
      <c r="M29" s="165"/>
      <c r="N29" s="165"/>
      <c r="O29" s="165"/>
      <c r="P29" s="165"/>
    </row>
    <row r="30" spans="1:16" x14ac:dyDescent="0.25">
      <c r="A30" s="165"/>
      <c r="B30" s="90" t="str">
        <f>HYPERLINK("https://www.angrybirdsnest.com/angry-birds-star-wars-death-star-level-2-28-walkthrough/", "2-28")</f>
        <v>2-28</v>
      </c>
      <c r="C30" s="155"/>
      <c r="D30" s="156"/>
      <c r="E30" s="82"/>
      <c r="F30" s="81">
        <v>83613</v>
      </c>
      <c r="G30" s="46"/>
      <c r="H30" s="47"/>
      <c r="I30" s="165"/>
      <c r="J30" s="165"/>
      <c r="K30" s="165"/>
      <c r="L30" s="165"/>
      <c r="M30" s="165"/>
      <c r="N30" s="165"/>
      <c r="O30" s="165"/>
      <c r="P30" s="165"/>
    </row>
    <row r="31" spans="1:16" x14ac:dyDescent="0.25">
      <c r="A31" s="165"/>
      <c r="B31" s="91" t="str">
        <f>HYPERLINK("https://www.angrybirdsnest.com/angry-birds-star-wars-death-star-level-2-29-walkthrough/", "2-29")</f>
        <v>2-29</v>
      </c>
      <c r="C31" s="157"/>
      <c r="D31" s="158"/>
      <c r="E31" s="84"/>
      <c r="F31" s="83">
        <v>76209</v>
      </c>
      <c r="G31" s="18"/>
      <c r="H31" s="19"/>
      <c r="I31" s="165"/>
      <c r="J31" s="165"/>
      <c r="K31" s="165"/>
      <c r="L31" s="165"/>
      <c r="M31" s="165"/>
      <c r="N31" s="165"/>
      <c r="O31" s="165"/>
      <c r="P31" s="165"/>
    </row>
    <row r="32" spans="1:16" x14ac:dyDescent="0.25">
      <c r="A32" s="165"/>
      <c r="B32" s="90" t="str">
        <f>HYPERLINK("https://www.angrybirdsnest.com/angry-birds-star-wars-death-star-level-2-30-walkthrough/", "2-30")</f>
        <v>2-30</v>
      </c>
      <c r="C32" s="155"/>
      <c r="D32" s="156"/>
      <c r="E32" s="82"/>
      <c r="F32" s="81">
        <v>75530</v>
      </c>
      <c r="G32" s="46"/>
      <c r="H32" s="47"/>
      <c r="I32" s="165"/>
      <c r="J32" s="165"/>
      <c r="K32" s="165"/>
      <c r="L32" s="165"/>
      <c r="M32" s="165"/>
      <c r="N32" s="165"/>
      <c r="O32" s="165"/>
      <c r="P32" s="165"/>
    </row>
    <row r="33" spans="1:16" x14ac:dyDescent="0.25">
      <c r="A33" s="165"/>
      <c r="B33" s="170" t="str">
        <f>HYPERLINK("https://www.angrybirdsnest.com/angry-birds-star-wars-death-star-level-2-31-walkthrough/", "2-31")</f>
        <v>2-31</v>
      </c>
      <c r="C33" s="157"/>
      <c r="D33" s="158"/>
      <c r="E33" s="85"/>
      <c r="F33" s="86">
        <v>55762</v>
      </c>
      <c r="G33" s="48"/>
      <c r="H33" s="19"/>
      <c r="I33" s="165"/>
      <c r="J33" s="165"/>
      <c r="K33" s="165"/>
      <c r="L33" s="165"/>
      <c r="M33" s="165"/>
      <c r="N33" s="165"/>
      <c r="O33" s="165"/>
      <c r="P33" s="165"/>
    </row>
    <row r="34" spans="1:16" x14ac:dyDescent="0.25">
      <c r="A34" s="165"/>
      <c r="B34" s="171" t="str">
        <f>HYPERLINK("https://www.angrybirdsnest.com/angry-birds-star-wars-death-star-level-2-32-walkthrough/", "* 2-32")</f>
        <v>* 2-32</v>
      </c>
      <c r="C34" s="155"/>
      <c r="D34" s="156"/>
      <c r="E34" s="82"/>
      <c r="F34" s="81">
        <v>62825</v>
      </c>
      <c r="G34" s="46"/>
      <c r="H34" s="47" t="s">
        <v>29</v>
      </c>
      <c r="I34" s="165"/>
      <c r="J34" s="165"/>
      <c r="K34" s="165"/>
      <c r="L34" s="165"/>
      <c r="M34" s="165"/>
      <c r="N34" s="165"/>
      <c r="O34" s="165"/>
      <c r="P34" s="165"/>
    </row>
    <row r="35" spans="1:16" x14ac:dyDescent="0.25">
      <c r="A35" s="165"/>
      <c r="B35" s="100" t="str">
        <f>HYPERLINK("https://www.angrybirdsnest.com/angry-birds-star-wars-death-star-level-2-33-walkthrough/", "* 2-33")</f>
        <v>* 2-33</v>
      </c>
      <c r="C35" s="157"/>
      <c r="D35" s="158"/>
      <c r="E35" s="84"/>
      <c r="F35" s="83">
        <v>85586</v>
      </c>
      <c r="G35" s="18"/>
      <c r="H35" s="19" t="s">
        <v>29</v>
      </c>
      <c r="I35" s="165"/>
      <c r="J35" s="165"/>
      <c r="K35" s="165"/>
      <c r="L35" s="165"/>
      <c r="M35" s="165"/>
      <c r="N35" s="165"/>
      <c r="O35" s="165"/>
      <c r="P35" s="165"/>
    </row>
    <row r="36" spans="1:16" x14ac:dyDescent="0.25">
      <c r="A36" s="165"/>
      <c r="B36" s="90" t="str">
        <f>HYPERLINK("https://www.angrybirdsnest.com/angry-birds-star-wars-death-star-level-2-34-walkthrough/", "2-34")</f>
        <v>2-34</v>
      </c>
      <c r="C36" s="155"/>
      <c r="D36" s="156"/>
      <c r="E36" s="82"/>
      <c r="F36" s="81">
        <v>75124</v>
      </c>
      <c r="G36" s="46"/>
      <c r="H36" s="47"/>
      <c r="I36" s="165"/>
      <c r="J36" s="165"/>
      <c r="K36" s="165"/>
      <c r="L36" s="165"/>
      <c r="M36" s="165"/>
      <c r="N36" s="165"/>
      <c r="O36" s="165"/>
      <c r="P36" s="165"/>
    </row>
    <row r="37" spans="1:16" x14ac:dyDescent="0.25">
      <c r="A37" s="165"/>
      <c r="B37" s="91" t="str">
        <f>HYPERLINK("https://www.angrybirdsnest.com/angry-birds-star-wars-death-star-level-2-35-walkthrough/", "2-35")</f>
        <v>2-35</v>
      </c>
      <c r="C37" s="157"/>
      <c r="D37" s="158"/>
      <c r="E37" s="84"/>
      <c r="F37" s="83">
        <v>111267</v>
      </c>
      <c r="G37" s="18"/>
      <c r="H37" s="19"/>
      <c r="I37" s="165"/>
      <c r="J37" s="165"/>
      <c r="K37" s="165"/>
      <c r="L37" s="165"/>
      <c r="M37" s="165"/>
      <c r="N37" s="165"/>
      <c r="O37" s="165"/>
      <c r="P37" s="165"/>
    </row>
    <row r="38" spans="1:16" x14ac:dyDescent="0.25">
      <c r="A38" s="165"/>
      <c r="B38" s="90" t="str">
        <f>HYPERLINK("https://www.angrybirdsnest.com/angry-birds-star-wars-death-star-level-2-36-walkthrough/", "2-36")</f>
        <v>2-36</v>
      </c>
      <c r="C38" s="155"/>
      <c r="D38" s="156"/>
      <c r="E38" s="82"/>
      <c r="F38" s="81">
        <v>87971</v>
      </c>
      <c r="G38" s="46"/>
      <c r="H38" s="47"/>
      <c r="I38" s="165"/>
      <c r="J38" s="165"/>
      <c r="K38" s="165"/>
      <c r="L38" s="165"/>
      <c r="M38" s="165"/>
      <c r="N38" s="165"/>
      <c r="O38" s="165"/>
      <c r="P38" s="165"/>
    </row>
    <row r="39" spans="1:16" x14ac:dyDescent="0.25">
      <c r="A39" s="165"/>
      <c r="B39" s="91" t="str">
        <f>HYPERLINK("https://www.angrybirdsnest.com/angry-birds-star-wars-death-star-level-2-37-walkthrough/", "2-37")</f>
        <v>2-37</v>
      </c>
      <c r="C39" s="157"/>
      <c r="D39" s="158"/>
      <c r="E39" s="84"/>
      <c r="F39" s="83">
        <v>69587</v>
      </c>
      <c r="G39" s="18"/>
      <c r="H39" s="19"/>
      <c r="I39" s="167"/>
      <c r="J39" s="168"/>
      <c r="K39" s="165"/>
      <c r="L39" s="165"/>
      <c r="M39" s="165"/>
      <c r="N39" s="165"/>
      <c r="O39" s="165"/>
      <c r="P39" s="165"/>
    </row>
    <row r="40" spans="1:16" x14ac:dyDescent="0.25">
      <c r="A40" s="165"/>
      <c r="B40" s="90" t="str">
        <f>HYPERLINK("https://www.angrybirdsnest.com/angry-birds-star-wars-death-star-level-2-38-walkthrough/", "2-38")</f>
        <v>2-38</v>
      </c>
      <c r="C40" s="155"/>
      <c r="D40" s="156"/>
      <c r="E40" s="82"/>
      <c r="F40" s="81">
        <v>64096</v>
      </c>
      <c r="G40" s="46"/>
      <c r="H40" s="47"/>
      <c r="I40" s="165"/>
      <c r="J40" s="165"/>
      <c r="K40" s="165"/>
      <c r="L40" s="165"/>
      <c r="M40" s="165"/>
      <c r="N40" s="165"/>
      <c r="O40" s="165"/>
      <c r="P40" s="165"/>
    </row>
    <row r="41" spans="1:16" x14ac:dyDescent="0.25">
      <c r="A41" s="165"/>
      <c r="B41" s="91" t="str">
        <f>HYPERLINK("https://www.angrybirdsnest.com/angry-birds-star-wars-death-star-level-2-39-walkthrough/", "2-39")</f>
        <v>2-39</v>
      </c>
      <c r="C41" s="157"/>
      <c r="D41" s="158"/>
      <c r="E41" s="84"/>
      <c r="F41" s="83">
        <v>88738</v>
      </c>
      <c r="G41" s="18"/>
      <c r="H41" s="19"/>
      <c r="I41" s="165"/>
      <c r="J41" s="165"/>
      <c r="K41" s="165"/>
      <c r="L41" s="165"/>
      <c r="M41" s="165"/>
      <c r="N41" s="165"/>
      <c r="O41" s="165"/>
      <c r="P41" s="165"/>
    </row>
    <row r="42" spans="1:16" ht="15.75" thickBot="1" x14ac:dyDescent="0.3">
      <c r="A42" s="165"/>
      <c r="B42" s="92" t="str">
        <f>HYPERLINK("https://www.angrybirdsnest.com/angry-birds-star-wars-death-star-level-2-40-walkthrough/", "2-40")</f>
        <v>2-40</v>
      </c>
      <c r="C42" s="159"/>
      <c r="D42" s="160"/>
      <c r="E42" s="87"/>
      <c r="F42" s="88">
        <v>81486</v>
      </c>
      <c r="G42" s="46"/>
      <c r="H42" s="47"/>
      <c r="I42" s="165"/>
      <c r="J42" s="165"/>
      <c r="K42" s="165"/>
      <c r="L42" s="165"/>
      <c r="M42" s="165"/>
      <c r="N42" s="165"/>
      <c r="O42" s="165"/>
      <c r="P42" s="165"/>
    </row>
    <row r="43" spans="1:16" x14ac:dyDescent="0.25">
      <c r="A43" s="165"/>
      <c r="B43" s="150" t="s">
        <v>91</v>
      </c>
      <c r="C43" s="50">
        <f t="shared" ref="C43:D43" si="0">SUM(C3:C42)</f>
        <v>0</v>
      </c>
      <c r="D43" s="50">
        <f t="shared" si="0"/>
        <v>0</v>
      </c>
      <c r="E43" s="50">
        <f>SUM(E3:E42)</f>
        <v>0</v>
      </c>
      <c r="F43" s="50">
        <f>SUM(F3:F42)</f>
        <v>3211031</v>
      </c>
      <c r="G43" s="148"/>
      <c r="H43" s="57" t="s">
        <v>17</v>
      </c>
      <c r="I43" s="168"/>
      <c r="J43" s="165"/>
      <c r="K43" s="165"/>
      <c r="L43" s="165"/>
      <c r="M43" s="165"/>
      <c r="N43" s="165"/>
      <c r="O43" s="165"/>
      <c r="P43" s="165"/>
    </row>
    <row r="44" spans="1:16" ht="15.75" thickBot="1" x14ac:dyDescent="0.3">
      <c r="A44" s="165"/>
      <c r="B44" s="151" t="s">
        <v>21</v>
      </c>
      <c r="C44" s="49">
        <f>SUM(C43-H44)</f>
        <v>-3180000</v>
      </c>
      <c r="D44" s="49">
        <f>SUM(D43-H44)</f>
        <v>-3180000</v>
      </c>
      <c r="E44" s="49">
        <f>SUM(E43-H44)</f>
        <v>-3180000</v>
      </c>
      <c r="F44" s="49">
        <f>SUM(F43-H44)</f>
        <v>31031</v>
      </c>
      <c r="G44" s="149"/>
      <c r="H44" s="58">
        <v>3180000</v>
      </c>
      <c r="I44" s="165"/>
      <c r="J44" s="165"/>
      <c r="K44" s="165"/>
      <c r="L44" s="165"/>
      <c r="M44" s="165"/>
      <c r="N44" s="165"/>
      <c r="O44" s="165"/>
      <c r="P44" s="165"/>
    </row>
    <row r="45" spans="1:16" ht="15.75" thickTop="1" x14ac:dyDescent="0.25">
      <c r="A45" s="165"/>
      <c r="B45" s="169"/>
      <c r="C45" s="3"/>
      <c r="D45" s="3"/>
      <c r="E45" s="3"/>
      <c r="F45" s="3"/>
      <c r="G45" s="165"/>
      <c r="H45" s="165"/>
      <c r="I45" s="165"/>
      <c r="J45" s="165"/>
      <c r="K45" s="165"/>
      <c r="L45" s="165"/>
      <c r="M45" s="165"/>
      <c r="N45" s="165"/>
      <c r="O45" s="165"/>
      <c r="P45" s="165"/>
    </row>
    <row r="46" spans="1:16" x14ac:dyDescent="0.25">
      <c r="A46" s="165"/>
      <c r="B46" s="167"/>
      <c r="C46" s="168"/>
      <c r="D46" s="3"/>
      <c r="E46" s="3"/>
      <c r="F46" s="3"/>
      <c r="G46" s="165"/>
      <c r="H46" s="165"/>
      <c r="I46" s="165"/>
      <c r="J46" s="165"/>
      <c r="K46" s="165"/>
      <c r="L46" s="165"/>
      <c r="M46" s="165"/>
      <c r="N46" s="165"/>
      <c r="O46" s="165"/>
      <c r="P46" s="165"/>
    </row>
    <row r="47" spans="1:16" x14ac:dyDescent="0.25">
      <c r="A47" s="165"/>
      <c r="B47" s="169"/>
      <c r="C47" s="3"/>
      <c r="D47" s="3"/>
      <c r="E47" s="3"/>
      <c r="F47" s="3"/>
      <c r="G47" s="165"/>
      <c r="H47" s="165"/>
      <c r="I47" s="165"/>
      <c r="J47" s="165"/>
      <c r="K47" s="165"/>
      <c r="L47" s="165"/>
      <c r="M47" s="165"/>
      <c r="N47" s="165"/>
      <c r="O47" s="165"/>
      <c r="P47" s="165"/>
    </row>
    <row r="48" spans="1:16" x14ac:dyDescent="0.25">
      <c r="A48" s="165"/>
      <c r="B48" s="169"/>
      <c r="C48" s="3"/>
      <c r="D48" s="3"/>
      <c r="E48" s="3"/>
      <c r="F48" s="3"/>
      <c r="G48" s="165"/>
      <c r="H48" s="165"/>
      <c r="I48" s="165"/>
      <c r="J48" s="165"/>
      <c r="K48" s="165"/>
      <c r="L48" s="165"/>
      <c r="M48" s="165"/>
      <c r="N48" s="165"/>
      <c r="O48" s="165"/>
      <c r="P48" s="165"/>
    </row>
    <row r="49" spans="1:16" x14ac:dyDescent="0.25">
      <c r="A49" s="165"/>
      <c r="B49" s="169"/>
      <c r="C49" s="3"/>
      <c r="D49" s="3"/>
      <c r="E49" s="3"/>
      <c r="F49" s="3"/>
      <c r="G49" s="165"/>
      <c r="H49" s="165"/>
      <c r="I49" s="165"/>
      <c r="J49" s="165"/>
      <c r="K49" s="165"/>
      <c r="L49" s="165"/>
      <c r="M49" s="165"/>
      <c r="N49" s="165"/>
      <c r="O49" s="165"/>
      <c r="P49" s="165"/>
    </row>
    <row r="50" spans="1:16" x14ac:dyDescent="0.25">
      <c r="A50" s="165"/>
      <c r="B50" s="169"/>
      <c r="C50" s="3"/>
      <c r="D50" s="3"/>
      <c r="E50" s="3"/>
      <c r="F50" s="3"/>
      <c r="G50" s="165"/>
      <c r="H50" s="165"/>
      <c r="I50" s="165"/>
      <c r="J50" s="165"/>
      <c r="K50" s="165"/>
      <c r="L50" s="165"/>
      <c r="M50" s="165"/>
      <c r="N50" s="165"/>
      <c r="O50" s="165"/>
      <c r="P50" s="165"/>
    </row>
    <row r="51" spans="1:16" x14ac:dyDescent="0.25">
      <c r="A51" s="165"/>
      <c r="B51" s="169"/>
      <c r="C51" s="3"/>
      <c r="D51" s="3"/>
      <c r="E51" s="3"/>
      <c r="F51" s="3"/>
      <c r="G51" s="165"/>
      <c r="H51" s="165"/>
      <c r="I51" s="165"/>
      <c r="J51" s="165"/>
      <c r="K51" s="165"/>
      <c r="L51" s="165"/>
      <c r="M51" s="165"/>
      <c r="N51" s="165"/>
      <c r="O51" s="165"/>
      <c r="P51" s="165"/>
    </row>
    <row r="52" spans="1:16" x14ac:dyDescent="0.25">
      <c r="A52" s="165"/>
      <c r="B52" s="169"/>
      <c r="C52" s="3"/>
      <c r="D52" s="3"/>
      <c r="E52" s="3"/>
      <c r="F52" s="3"/>
      <c r="G52" s="165"/>
      <c r="H52" s="165"/>
      <c r="I52" s="165"/>
      <c r="J52" s="165"/>
      <c r="K52" s="165"/>
      <c r="L52" s="165"/>
      <c r="M52" s="165"/>
      <c r="N52" s="165"/>
      <c r="O52" s="165"/>
      <c r="P52" s="165"/>
    </row>
    <row r="53" spans="1:16" x14ac:dyDescent="0.25">
      <c r="A53" s="165"/>
      <c r="B53" s="169"/>
      <c r="C53" s="3"/>
      <c r="D53" s="3"/>
      <c r="E53" s="3"/>
      <c r="F53" s="3"/>
      <c r="G53" s="165"/>
      <c r="H53" s="165"/>
      <c r="I53" s="165"/>
      <c r="J53" s="165"/>
      <c r="K53" s="165"/>
      <c r="L53" s="165"/>
      <c r="M53" s="165"/>
      <c r="N53" s="165"/>
      <c r="O53" s="165"/>
      <c r="P53" s="165"/>
    </row>
    <row r="54" spans="1:16" ht="174.75" customHeight="1" x14ac:dyDescent="0.25">
      <c r="A54" s="165"/>
      <c r="B54" s="169"/>
      <c r="C54" s="3"/>
      <c r="D54" s="3"/>
      <c r="E54" s="3"/>
      <c r="F54" s="3"/>
      <c r="G54" s="165"/>
      <c r="H54" s="165"/>
      <c r="I54" s="165"/>
      <c r="J54" s="165"/>
      <c r="K54" s="165"/>
      <c r="L54" s="165"/>
      <c r="M54" s="165"/>
      <c r="N54" s="165"/>
      <c r="O54" s="165"/>
      <c r="P54" s="165"/>
    </row>
    <row r="55" spans="1:16" x14ac:dyDescent="0.25">
      <c r="A55" s="165"/>
      <c r="I55" s="165"/>
    </row>
    <row r="56" spans="1:16" x14ac:dyDescent="0.25">
      <c r="A56" s="165"/>
    </row>
  </sheetData>
  <mergeCells count="11">
    <mergeCell ref="J13:K13"/>
    <mergeCell ref="B1:K1"/>
    <mergeCell ref="F2:G2"/>
    <mergeCell ref="J2:K2"/>
    <mergeCell ref="J11:K11"/>
    <mergeCell ref="J12:K12"/>
    <mergeCell ref="J14:K14"/>
    <mergeCell ref="J15:K15"/>
    <mergeCell ref="J17:K17"/>
    <mergeCell ref="J18:K18"/>
    <mergeCell ref="J19:K19"/>
  </mergeCells>
  <conditionalFormatting sqref="C3:C42">
    <cfRule type="expression" dxfId="115" priority="5" stopIfTrue="1">
      <formula>NOT($C3&lt;&gt;"")</formula>
    </cfRule>
    <cfRule type="expression" dxfId="114" priority="7" stopIfTrue="1">
      <formula>$C3&gt;$F3+4000</formula>
    </cfRule>
    <cfRule type="expression" dxfId="113" priority="13" stopIfTrue="1">
      <formula>$C3&lt;$F3-3000</formula>
    </cfRule>
    <cfRule type="expression" dxfId="112" priority="20" stopIfTrue="1">
      <formula>$C3&lt;$F3-2000</formula>
    </cfRule>
    <cfRule type="expression" dxfId="111" priority="21" stopIfTrue="1">
      <formula>$C3&lt;$F3-1000</formula>
    </cfRule>
    <cfRule type="expression" dxfId="110" priority="22" stopIfTrue="1">
      <formula>$C3&gt;$F3</formula>
    </cfRule>
  </conditionalFormatting>
  <conditionalFormatting sqref="D3:D42">
    <cfRule type="expression" dxfId="109" priority="4" stopIfTrue="1">
      <formula>NOT($D3&lt;&gt;"")</formula>
    </cfRule>
    <cfRule type="expression" dxfId="108" priority="8" stopIfTrue="1">
      <formula>$D3&gt;$F3+4000</formula>
    </cfRule>
    <cfRule type="expression" dxfId="107" priority="12" stopIfTrue="1">
      <formula>$D3&lt;$F3-3000</formula>
    </cfRule>
    <cfRule type="expression" dxfId="106" priority="17" stopIfTrue="1">
      <formula>$D3&lt;$F3-2000</formula>
    </cfRule>
    <cfRule type="expression" dxfId="105" priority="18" stopIfTrue="1">
      <formula>$D3&lt;$F3-1000</formula>
    </cfRule>
    <cfRule type="expression" dxfId="104" priority="19" stopIfTrue="1">
      <formula>$D3&gt;$F3</formula>
    </cfRule>
  </conditionalFormatting>
  <conditionalFormatting sqref="E3:E42">
    <cfRule type="expression" dxfId="103" priority="3" stopIfTrue="1">
      <formula>NOT($E3&lt;&gt;"")</formula>
    </cfRule>
    <cfRule type="expression" dxfId="102" priority="6" stopIfTrue="1">
      <formula>$E3&gt;$F3+4000</formula>
    </cfRule>
    <cfRule type="expression" dxfId="101" priority="11" stopIfTrue="1">
      <formula>$E3&lt;$F3-3000</formula>
    </cfRule>
    <cfRule type="expression" dxfId="100" priority="14" stopIfTrue="1">
      <formula>$E3&lt;$F3-2000</formula>
    </cfRule>
    <cfRule type="expression" dxfId="99" priority="15" stopIfTrue="1">
      <formula>$E3&lt;$F3-1000</formula>
    </cfRule>
    <cfRule type="expression" dxfId="98" priority="16" stopIfTrue="1">
      <formula>$E3&gt;$F3</formula>
    </cfRule>
  </conditionalFormatting>
  <conditionalFormatting sqref="C43:F43">
    <cfRule type="cellIs" dxfId="97" priority="23" stopIfTrue="1" operator="greaterThan">
      <formula>$H$44</formula>
    </cfRule>
    <cfRule type="cellIs" dxfId="96" priority="24" stopIfTrue="1" operator="lessThan">
      <formula>$H$44</formula>
    </cfRule>
  </conditionalFormatting>
  <conditionalFormatting sqref="C44:F44">
    <cfRule type="cellIs" dxfId="95" priority="9" operator="lessThan">
      <formula>0</formula>
    </cfRule>
    <cfRule type="cellIs" dxfId="94" priority="10" operator="greaterThan">
      <formula>0</formula>
    </cfRule>
  </conditionalFormatting>
  <conditionalFormatting sqref="J10">
    <cfRule type="expression" dxfId="93" priority="2">
      <formula>NOT($J10&lt;&gt;"")</formula>
    </cfRule>
  </conditionalFormatting>
  <conditionalFormatting sqref="I2:I55">
    <cfRule type="expression" dxfId="92" priority="1">
      <formula>OR(C44&gt;0, D44&gt;0,E44&gt;0)</formula>
    </cfRule>
  </conditionalFormatting>
  <hyperlinks>
    <hyperlink ref="J18:K18" location="'Trophy Trackers'!A1" display="Trophy Trackers"/>
  </hyperlinks>
  <pageMargins left="0.7" right="0.7" top="0.75" bottom="0.75" header="0.3" footer="0.3"/>
  <pageSetup orientation="portrait" r:id="rId1"/>
  <ignoredErrors>
    <ignoredError sqref="B31:B33 B36:B42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P56"/>
  <sheetViews>
    <sheetView workbookViewId="0">
      <selection activeCell="C3" sqref="C3"/>
    </sheetView>
  </sheetViews>
  <sheetFormatPr defaultRowHeight="15" x14ac:dyDescent="0.25"/>
  <cols>
    <col min="1" max="1" width="3.5703125" customWidth="1"/>
    <col min="2" max="2" width="11.85546875" style="1" customWidth="1"/>
    <col min="3" max="3" width="10.85546875" style="2" bestFit="1" customWidth="1"/>
    <col min="4" max="4" width="11.28515625" style="2" bestFit="1" customWidth="1"/>
    <col min="5" max="5" width="10.85546875" style="2" bestFit="1" customWidth="1"/>
    <col min="6" max="6" width="21.28515625" style="2" customWidth="1"/>
    <col min="7" max="7" width="3.5703125" customWidth="1"/>
    <col min="8" max="8" width="11" customWidth="1"/>
    <col min="10" max="10" width="20.85546875" customWidth="1"/>
    <col min="11" max="11" width="69.140625" customWidth="1"/>
    <col min="12" max="12" width="3.5703125" customWidth="1"/>
    <col min="16" max="16" width="98.7109375" customWidth="1"/>
  </cols>
  <sheetData>
    <row r="1" spans="1:16" ht="27" thickBot="1" x14ac:dyDescent="0.45">
      <c r="A1" s="172"/>
      <c r="B1" s="266" t="s">
        <v>128</v>
      </c>
      <c r="C1" s="266"/>
      <c r="D1" s="266"/>
      <c r="E1" s="266"/>
      <c r="F1" s="266"/>
      <c r="G1" s="266"/>
      <c r="H1" s="266"/>
      <c r="I1" s="266"/>
      <c r="J1" s="266"/>
      <c r="K1" s="266"/>
      <c r="L1" s="172"/>
      <c r="M1" s="172"/>
      <c r="N1" s="172"/>
      <c r="O1" s="172"/>
      <c r="P1" s="172"/>
    </row>
    <row r="2" spans="1:16" s="12" customFormat="1" ht="15.75" thickTop="1" x14ac:dyDescent="0.25">
      <c r="A2" s="172"/>
      <c r="B2" s="93" t="s">
        <v>13</v>
      </c>
      <c r="C2" s="60" t="s">
        <v>14</v>
      </c>
      <c r="D2" s="61" t="s">
        <v>15</v>
      </c>
      <c r="E2" s="62" t="s">
        <v>16</v>
      </c>
      <c r="F2" s="261" t="s">
        <v>90</v>
      </c>
      <c r="G2" s="261"/>
      <c r="H2" s="45" t="s">
        <v>92</v>
      </c>
      <c r="I2" s="173"/>
      <c r="J2" s="254" t="s">
        <v>104</v>
      </c>
      <c r="K2" s="255"/>
      <c r="L2" s="172"/>
      <c r="M2" s="172"/>
      <c r="N2" s="172"/>
      <c r="O2" s="172"/>
      <c r="P2" s="172"/>
    </row>
    <row r="3" spans="1:16" x14ac:dyDescent="0.25">
      <c r="A3" s="172"/>
      <c r="B3" s="89" t="str">
        <f>HYPERLINK("https://www.angrybirdsnest.com/angry-birds-star-wars-hoth-level-3-1-walkthrough/", "3-1")</f>
        <v>3-1</v>
      </c>
      <c r="C3" s="153"/>
      <c r="D3" s="154"/>
      <c r="E3" s="80"/>
      <c r="F3" s="79">
        <v>70697</v>
      </c>
      <c r="G3" s="18"/>
      <c r="H3" s="19"/>
      <c r="I3" s="172"/>
      <c r="J3" s="63" t="s">
        <v>96</v>
      </c>
      <c r="K3" s="64" t="s">
        <v>106</v>
      </c>
      <c r="L3" s="172"/>
      <c r="M3" s="172"/>
      <c r="N3" s="172"/>
      <c r="O3" s="172"/>
      <c r="P3" s="172"/>
    </row>
    <row r="4" spans="1:16" x14ac:dyDescent="0.25">
      <c r="A4" s="172"/>
      <c r="B4" s="90" t="str">
        <f>HYPERLINK("https://www.angrybirdsnest.com/angry-birds-star-wars-hoth-level-3-2-walkthrough/", "3-2")</f>
        <v>3-2</v>
      </c>
      <c r="C4" s="155"/>
      <c r="D4" s="156"/>
      <c r="E4" s="82"/>
      <c r="F4" s="81">
        <v>77798</v>
      </c>
      <c r="G4" s="46"/>
      <c r="H4" s="47"/>
      <c r="I4" s="172"/>
      <c r="J4" s="77" t="s">
        <v>105</v>
      </c>
      <c r="K4" s="78" t="s">
        <v>125</v>
      </c>
      <c r="L4" s="172"/>
      <c r="M4" s="172"/>
      <c r="N4" s="172"/>
      <c r="O4" s="172"/>
      <c r="P4" s="172"/>
    </row>
    <row r="5" spans="1:16" x14ac:dyDescent="0.25">
      <c r="A5" s="172"/>
      <c r="B5" s="91" t="str">
        <f>HYPERLINK("https://www.angrybirdsnest.com/angry-birds-star-wars-hoth-level-3-3-walkthrough/", "3-3")</f>
        <v>3-3</v>
      </c>
      <c r="C5" s="157"/>
      <c r="D5" s="158"/>
      <c r="E5" s="85"/>
      <c r="F5" s="86">
        <v>73748</v>
      </c>
      <c r="G5" s="48"/>
      <c r="H5" s="19"/>
      <c r="I5" s="172"/>
      <c r="J5" s="75" t="s">
        <v>100</v>
      </c>
      <c r="K5" s="76" t="s">
        <v>117</v>
      </c>
      <c r="L5" s="172"/>
      <c r="M5" s="172"/>
      <c r="N5" s="172"/>
      <c r="O5" s="172"/>
      <c r="P5" s="172"/>
    </row>
    <row r="6" spans="1:16" x14ac:dyDescent="0.25">
      <c r="A6" s="172"/>
      <c r="B6" s="90" t="str">
        <f>HYPERLINK("https://www.angrybirdsnest.com/angry-birds-star-wars-hoth-level-3-4-walkthrough/", "3-4")</f>
        <v>3-4</v>
      </c>
      <c r="C6" s="155"/>
      <c r="D6" s="156"/>
      <c r="E6" s="82"/>
      <c r="F6" s="81">
        <v>78420</v>
      </c>
      <c r="G6" s="46"/>
      <c r="H6" s="47"/>
      <c r="I6" s="172"/>
      <c r="J6" s="59" t="s">
        <v>97</v>
      </c>
      <c r="K6" s="103" t="s">
        <v>102</v>
      </c>
      <c r="L6" s="172"/>
      <c r="M6" s="172"/>
      <c r="N6" s="172"/>
      <c r="O6" s="172"/>
      <c r="P6" s="172"/>
    </row>
    <row r="7" spans="1:16" x14ac:dyDescent="0.25">
      <c r="A7" s="172"/>
      <c r="B7" s="91" t="str">
        <f>HYPERLINK("https://www.angrybirdsnest.com/angry-birds-star-wars-hoth-level-3-5-walkthrough/", "3-5")</f>
        <v>3-5</v>
      </c>
      <c r="C7" s="157"/>
      <c r="D7" s="158"/>
      <c r="E7" s="84"/>
      <c r="F7" s="83">
        <v>85183</v>
      </c>
      <c r="G7" s="18"/>
      <c r="H7" s="19"/>
      <c r="I7" s="172"/>
      <c r="J7" s="73" t="s">
        <v>99</v>
      </c>
      <c r="K7" s="74" t="s">
        <v>116</v>
      </c>
      <c r="L7" s="172"/>
      <c r="M7" s="172"/>
      <c r="N7" s="172"/>
      <c r="O7" s="172"/>
      <c r="P7" s="172"/>
    </row>
    <row r="8" spans="1:16" x14ac:dyDescent="0.25">
      <c r="A8" s="172"/>
      <c r="B8" s="90" t="str">
        <f>HYPERLINK("https://www.angrybirdsnest.com/angry-birds-star-wars-hoth-level-3-6-walkthrough/", "3-6")</f>
        <v>3-6</v>
      </c>
      <c r="C8" s="155"/>
      <c r="D8" s="156"/>
      <c r="E8" s="82"/>
      <c r="F8" s="81">
        <v>88990</v>
      </c>
      <c r="G8" s="46"/>
      <c r="H8" s="47"/>
      <c r="I8" s="172"/>
      <c r="J8" s="71" t="s">
        <v>98</v>
      </c>
      <c r="K8" s="72" t="s">
        <v>115</v>
      </c>
      <c r="L8" s="172"/>
      <c r="M8" s="172"/>
      <c r="N8" s="172"/>
      <c r="O8" s="172"/>
      <c r="P8" s="172"/>
    </row>
    <row r="9" spans="1:16" x14ac:dyDescent="0.25">
      <c r="A9" s="172"/>
      <c r="B9" s="91" t="str">
        <f>HYPERLINK("https://www.angrybirdsnest.com/angry-birds-star-wars-hoth-level-3-7-walkthrough/", "3-7")</f>
        <v>3-7</v>
      </c>
      <c r="C9" s="157"/>
      <c r="D9" s="158"/>
      <c r="E9" s="84"/>
      <c r="F9" s="83">
        <v>96114</v>
      </c>
      <c r="G9" s="18"/>
      <c r="H9" s="19"/>
      <c r="I9" s="172"/>
      <c r="J9" s="69" t="s">
        <v>101</v>
      </c>
      <c r="K9" s="70" t="s">
        <v>114</v>
      </c>
      <c r="L9" s="172"/>
      <c r="M9" s="172"/>
      <c r="N9" s="172"/>
      <c r="O9" s="172"/>
      <c r="P9" s="172"/>
    </row>
    <row r="10" spans="1:16" ht="15.75" thickBot="1" x14ac:dyDescent="0.3">
      <c r="A10" s="172"/>
      <c r="B10" s="90" t="str">
        <f>HYPERLINK("https://www.angrybirdsnest.com/angry-birds-star-wars-hoth-level-3-8-walkthrough/", "3-8")</f>
        <v>3-8</v>
      </c>
      <c r="C10" s="155"/>
      <c r="D10" s="156"/>
      <c r="E10" s="82"/>
      <c r="F10" s="81">
        <v>98738</v>
      </c>
      <c r="G10" s="46"/>
      <c r="H10" s="47"/>
      <c r="I10" s="172"/>
      <c r="J10" s="101"/>
      <c r="K10" s="102" t="s">
        <v>121</v>
      </c>
      <c r="L10" s="172"/>
      <c r="M10" s="172"/>
      <c r="N10" s="172"/>
      <c r="O10" s="172"/>
      <c r="P10" s="172"/>
    </row>
    <row r="11" spans="1:16" ht="15.75" thickTop="1" x14ac:dyDescent="0.25">
      <c r="A11" s="172"/>
      <c r="B11" s="91" t="str">
        <f>HYPERLINK("https://www.angrybirdsnest.com/angry-birds-star-wars-hoth-level-3-9-walkthrough/", "3-9")</f>
        <v>3-9</v>
      </c>
      <c r="C11" s="157"/>
      <c r="D11" s="158"/>
      <c r="E11" s="84"/>
      <c r="F11" s="83">
        <v>81940</v>
      </c>
      <c r="G11" s="18"/>
      <c r="H11" s="19"/>
      <c r="I11" s="172"/>
      <c r="J11" s="267"/>
      <c r="K11" s="267"/>
      <c r="L11" s="172"/>
      <c r="M11" s="172"/>
      <c r="N11" s="172"/>
      <c r="O11" s="172"/>
      <c r="P11" s="172"/>
    </row>
    <row r="12" spans="1:16" ht="15.75" thickBot="1" x14ac:dyDescent="0.3">
      <c r="A12" s="172"/>
      <c r="B12" s="90" t="str">
        <f>HYPERLINK("https://www.angrybirdsnest.com/angry-birds-star-wars-hoth-level-3-10-walkthrough/", "3-10")</f>
        <v>3-10</v>
      </c>
      <c r="C12" s="155"/>
      <c r="D12" s="156"/>
      <c r="E12" s="82"/>
      <c r="F12" s="81">
        <v>71449</v>
      </c>
      <c r="G12" s="46"/>
      <c r="H12" s="47"/>
      <c r="I12" s="172"/>
      <c r="J12" s="268"/>
      <c r="K12" s="268"/>
      <c r="L12" s="172"/>
      <c r="M12" s="172"/>
      <c r="N12" s="172"/>
      <c r="O12" s="172"/>
      <c r="P12" s="172"/>
    </row>
    <row r="13" spans="1:16" ht="15.75" thickTop="1" x14ac:dyDescent="0.25">
      <c r="A13" s="172"/>
      <c r="B13" s="91" t="str">
        <f>HYPERLINK("https://www.angrybirdsnest.com/angry-birds-star-wars-hoth-level-3-11-walkthrough/", "3-11")</f>
        <v>3-11</v>
      </c>
      <c r="C13" s="157"/>
      <c r="D13" s="158"/>
      <c r="E13" s="84"/>
      <c r="F13" s="83">
        <v>101564</v>
      </c>
      <c r="G13" s="18"/>
      <c r="H13" s="19"/>
      <c r="I13" s="172"/>
      <c r="J13" s="254" t="s">
        <v>103</v>
      </c>
      <c r="K13" s="255"/>
      <c r="L13" s="172"/>
      <c r="M13" s="172"/>
      <c r="N13" s="172"/>
      <c r="O13" s="172"/>
      <c r="P13" s="172"/>
    </row>
    <row r="14" spans="1:16" x14ac:dyDescent="0.25">
      <c r="A14" s="172"/>
      <c r="B14" s="90" t="str">
        <f>HYPERLINK("https://www.angrybirdsnest.com/angry-birds-star-wars-hoth-level-3-12-walkthrough/", "3-12")</f>
        <v>3-12</v>
      </c>
      <c r="C14" s="155"/>
      <c r="D14" s="156"/>
      <c r="E14" s="82"/>
      <c r="F14" s="81">
        <v>66793</v>
      </c>
      <c r="G14" s="46"/>
      <c r="H14" s="47"/>
      <c r="I14" s="172"/>
      <c r="J14" s="259" t="s">
        <v>95</v>
      </c>
      <c r="K14" s="260"/>
      <c r="L14" s="172"/>
      <c r="M14" s="172"/>
      <c r="N14" s="172"/>
      <c r="O14" s="172"/>
      <c r="P14" s="172"/>
    </row>
    <row r="15" spans="1:16" x14ac:dyDescent="0.25">
      <c r="A15" s="172"/>
      <c r="B15" s="170" t="str">
        <f>HYPERLINK("https://www.angrybirdsnest.com/angry-birds-star-wars-hoth-level-3-13-walkthrough/", "3-13")</f>
        <v>3-13</v>
      </c>
      <c r="C15" s="157"/>
      <c r="D15" s="158"/>
      <c r="E15" s="84"/>
      <c r="F15" s="83">
        <v>95715</v>
      </c>
      <c r="G15" s="18"/>
      <c r="H15" s="19"/>
      <c r="I15" s="172"/>
      <c r="J15" s="256" t="s">
        <v>94</v>
      </c>
      <c r="K15" s="257"/>
      <c r="L15" s="172"/>
      <c r="M15" s="172"/>
      <c r="N15" s="172"/>
      <c r="O15" s="172"/>
      <c r="P15" s="172"/>
    </row>
    <row r="16" spans="1:16" x14ac:dyDescent="0.25">
      <c r="A16" s="172"/>
      <c r="B16" s="90" t="str">
        <f>HYPERLINK("https://www.angrybirdsnest.com/angry-birds-star-wars-hoth-level-3-14-walkthrough/", "3-14")</f>
        <v>3-14</v>
      </c>
      <c r="C16" s="155"/>
      <c r="D16" s="156"/>
      <c r="E16" s="82"/>
      <c r="F16" s="81">
        <v>92374</v>
      </c>
      <c r="G16" s="46"/>
      <c r="H16" s="47"/>
      <c r="I16" s="172"/>
      <c r="J16" s="162"/>
      <c r="K16" s="163"/>
      <c r="L16" s="172"/>
      <c r="M16" s="172"/>
      <c r="N16" s="172"/>
      <c r="O16" s="172"/>
      <c r="P16" s="172"/>
    </row>
    <row r="17" spans="1:16" x14ac:dyDescent="0.25">
      <c r="A17" s="172"/>
      <c r="B17" s="91" t="str">
        <f>HYPERLINK("https://www.angrybirdsnest.com/angry-birds-star-wars-hoth-level-3-15-walkthrough/", "3-15")</f>
        <v>3-15</v>
      </c>
      <c r="C17" s="157"/>
      <c r="D17" s="158"/>
      <c r="E17" s="84"/>
      <c r="F17" s="83">
        <v>105868</v>
      </c>
      <c r="G17" s="18"/>
      <c r="H17" s="19"/>
      <c r="I17" s="172"/>
      <c r="J17" s="248" t="s">
        <v>120</v>
      </c>
      <c r="K17" s="249"/>
      <c r="L17" s="172"/>
      <c r="M17" s="172"/>
      <c r="N17" s="172"/>
      <c r="O17" s="172"/>
      <c r="P17" s="172"/>
    </row>
    <row r="18" spans="1:16" x14ac:dyDescent="0.25">
      <c r="A18" s="172"/>
      <c r="B18" s="90" t="str">
        <f>HYPERLINK("https://www.angrybirdsnest.com/angry-birds-star-wars-hoth-level-3-16-walkthrough/", "3-16")</f>
        <v>3-16</v>
      </c>
      <c r="C18" s="155"/>
      <c r="D18" s="156"/>
      <c r="E18" s="82"/>
      <c r="F18" s="81">
        <v>105502</v>
      </c>
      <c r="G18" s="46"/>
      <c r="H18" s="47"/>
      <c r="I18" s="172"/>
      <c r="J18" s="252" t="s">
        <v>87</v>
      </c>
      <c r="K18" s="253"/>
      <c r="L18" s="172"/>
      <c r="M18" s="172"/>
      <c r="N18" s="172"/>
      <c r="O18" s="172"/>
      <c r="P18" s="172"/>
    </row>
    <row r="19" spans="1:16" x14ac:dyDescent="0.25">
      <c r="A19" s="172"/>
      <c r="B19" s="100" t="str">
        <f>HYPERLINK("https://www.angrybirdsnest.com/angry-birds-star-wars-hoth-level-3-17-walkthrough/", "* 3-17")</f>
        <v>* 3-17</v>
      </c>
      <c r="C19" s="157"/>
      <c r="D19" s="158"/>
      <c r="E19" s="84"/>
      <c r="F19" s="83">
        <v>99537</v>
      </c>
      <c r="G19" s="18"/>
      <c r="H19" s="19" t="s">
        <v>29</v>
      </c>
      <c r="I19" s="172"/>
      <c r="J19" s="250" t="s">
        <v>126</v>
      </c>
      <c r="K19" s="251"/>
      <c r="L19" s="172"/>
      <c r="M19" s="172"/>
      <c r="N19" s="172"/>
      <c r="O19" s="172"/>
      <c r="P19" s="172"/>
    </row>
    <row r="20" spans="1:16" ht="15.75" thickBot="1" x14ac:dyDescent="0.3">
      <c r="A20" s="172"/>
      <c r="B20" s="90" t="str">
        <f>HYPERLINK("https://www.angrybirdsnest.com/angry-birds-star-wars-hoth-level-3-18-walkthrough/", "3-18")</f>
        <v>3-18</v>
      </c>
      <c r="C20" s="155"/>
      <c r="D20" s="156"/>
      <c r="E20" s="82"/>
      <c r="F20" s="81">
        <v>86469</v>
      </c>
      <c r="G20" s="46"/>
      <c r="H20" s="47"/>
      <c r="I20" s="172"/>
      <c r="J20" s="164" t="s">
        <v>141</v>
      </c>
      <c r="K20" s="161" t="str">
        <f>HYPERLINK("https://www.angrybirdsnest.com/leaderboard/angry-birds-star-wars/episode/hoth/", "Hoth Leaderboard")</f>
        <v>Hoth Leaderboard</v>
      </c>
      <c r="L20" s="172"/>
      <c r="M20" s="172"/>
      <c r="N20" s="172"/>
      <c r="O20" s="172"/>
      <c r="P20" s="172"/>
    </row>
    <row r="21" spans="1:16" ht="15.75" thickTop="1" x14ac:dyDescent="0.25">
      <c r="A21" s="172"/>
      <c r="B21" s="91" t="str">
        <f>HYPERLINK("https://www.angrybirdsnest.com/angry-birds-star-wars-hoth-level-3-19-walkthrough/", "3-19")</f>
        <v>3-19</v>
      </c>
      <c r="C21" s="157"/>
      <c r="D21" s="158"/>
      <c r="E21" s="84"/>
      <c r="F21" s="83">
        <v>71734</v>
      </c>
      <c r="G21" s="18"/>
      <c r="H21" s="19"/>
      <c r="I21" s="172"/>
      <c r="J21" s="172"/>
      <c r="K21" s="172"/>
      <c r="L21" s="172"/>
      <c r="M21" s="172"/>
      <c r="N21" s="172"/>
      <c r="O21" s="172"/>
      <c r="P21" s="172"/>
    </row>
    <row r="22" spans="1:16" x14ac:dyDescent="0.25">
      <c r="A22" s="172"/>
      <c r="B22" s="90" t="str">
        <f>HYPERLINK("https://www.angrybirdsnest.com/angry-birds-star-wars-hoth-level-3-20-walkthrough/", "3-20")</f>
        <v>3-20</v>
      </c>
      <c r="C22" s="155"/>
      <c r="D22" s="156"/>
      <c r="E22" s="82"/>
      <c r="F22" s="81">
        <v>166138</v>
      </c>
      <c r="G22" s="46"/>
      <c r="H22" s="47"/>
      <c r="I22" s="172"/>
      <c r="J22" s="172"/>
      <c r="K22" s="172"/>
      <c r="L22" s="172"/>
      <c r="M22" s="172"/>
      <c r="N22" s="172"/>
      <c r="O22" s="172"/>
      <c r="P22" s="172"/>
    </row>
    <row r="23" spans="1:16" x14ac:dyDescent="0.25">
      <c r="A23" s="172"/>
      <c r="B23" s="91" t="str">
        <f>HYPERLINK("https://www.angrybirdsnest.com/angry-birds-star-wars-hoth-level-3-21-walkthrough/", "3-21")</f>
        <v>3-21</v>
      </c>
      <c r="C23" s="157"/>
      <c r="D23" s="158"/>
      <c r="E23" s="84"/>
      <c r="F23" s="83">
        <v>115520</v>
      </c>
      <c r="G23" s="18"/>
      <c r="H23" s="19"/>
      <c r="I23" s="172"/>
      <c r="J23" s="172"/>
      <c r="K23" s="172"/>
      <c r="L23" s="172"/>
      <c r="M23" s="172"/>
      <c r="N23" s="172"/>
      <c r="O23" s="172"/>
      <c r="P23" s="172"/>
    </row>
    <row r="24" spans="1:16" x14ac:dyDescent="0.25">
      <c r="A24" s="172"/>
      <c r="B24" s="90" t="str">
        <f>HYPERLINK("https://www.angrybirdsnest.com/angry-birds-star-wars-hoth-level-3-22-walkthrough/", "3-22")</f>
        <v>3-22</v>
      </c>
      <c r="C24" s="155"/>
      <c r="D24" s="156"/>
      <c r="E24" s="82"/>
      <c r="F24" s="81">
        <v>60579</v>
      </c>
      <c r="G24" s="46"/>
      <c r="H24" s="47"/>
      <c r="I24" s="172"/>
      <c r="J24" s="172"/>
      <c r="K24" s="172"/>
      <c r="L24" s="172"/>
      <c r="M24" s="172"/>
      <c r="N24" s="172"/>
      <c r="O24" s="172"/>
      <c r="P24" s="172"/>
    </row>
    <row r="25" spans="1:16" x14ac:dyDescent="0.25">
      <c r="A25" s="172"/>
      <c r="B25" s="170" t="str">
        <f>HYPERLINK("https://www.angrybirdsnest.com/angry-birds-star-wars-hoth-level-3-23-walkthrough/", "3-23")</f>
        <v>3-23</v>
      </c>
      <c r="C25" s="157"/>
      <c r="D25" s="158"/>
      <c r="E25" s="84"/>
      <c r="F25" s="83">
        <v>66922</v>
      </c>
      <c r="G25" s="18"/>
      <c r="H25" s="19"/>
      <c r="I25" s="172"/>
      <c r="J25" s="172"/>
      <c r="K25" s="172"/>
      <c r="L25" s="172"/>
      <c r="M25" s="172"/>
      <c r="N25" s="172"/>
      <c r="O25" s="172"/>
      <c r="P25" s="172"/>
    </row>
    <row r="26" spans="1:16" x14ac:dyDescent="0.25">
      <c r="A26" s="172"/>
      <c r="B26" s="90" t="str">
        <f>HYPERLINK("https://www.angrybirdsnest.com/angry-birds-star-wars-hoth-level-3-24-walkthrough/", "3-24")</f>
        <v>3-24</v>
      </c>
      <c r="C26" s="155"/>
      <c r="D26" s="156"/>
      <c r="E26" s="82"/>
      <c r="F26" s="81">
        <v>59644</v>
      </c>
      <c r="G26" s="46"/>
      <c r="H26" s="47"/>
      <c r="I26" s="172"/>
      <c r="J26" s="172"/>
      <c r="K26" s="172"/>
      <c r="L26" s="172"/>
      <c r="M26" s="172"/>
      <c r="N26" s="172"/>
      <c r="O26" s="172"/>
      <c r="P26" s="172"/>
    </row>
    <row r="27" spans="1:16" x14ac:dyDescent="0.25">
      <c r="A27" s="172"/>
      <c r="B27" s="170" t="str">
        <f>HYPERLINK("https://www.angrybirdsnest.com/angry-birds-star-wars-hoth-level-3-25-walkthrough/", "3-25")</f>
        <v>3-25</v>
      </c>
      <c r="C27" s="157"/>
      <c r="D27" s="158"/>
      <c r="E27" s="84"/>
      <c r="F27" s="83">
        <v>79999</v>
      </c>
      <c r="G27" s="18"/>
      <c r="H27" s="19"/>
      <c r="I27" s="172"/>
      <c r="J27" s="172"/>
      <c r="K27" s="173"/>
      <c r="L27" s="172"/>
      <c r="M27" s="172"/>
      <c r="N27" s="172"/>
      <c r="O27" s="172"/>
      <c r="P27" s="172"/>
    </row>
    <row r="28" spans="1:16" x14ac:dyDescent="0.25">
      <c r="A28" s="172"/>
      <c r="B28" s="90" t="str">
        <f>HYPERLINK("https://www.angrybirdsnest.com/angry-birds-star-wars-hoth-level-3-26-walkthrough/", "3-26")</f>
        <v>3-26</v>
      </c>
      <c r="C28" s="155"/>
      <c r="D28" s="156"/>
      <c r="E28" s="82"/>
      <c r="F28" s="81">
        <v>99713</v>
      </c>
      <c r="G28" s="46"/>
      <c r="H28" s="47"/>
      <c r="I28" s="172"/>
      <c r="J28" s="172"/>
      <c r="K28" s="172"/>
      <c r="L28" s="172"/>
      <c r="M28" s="172"/>
      <c r="N28" s="172"/>
      <c r="O28" s="172"/>
      <c r="P28" s="172"/>
    </row>
    <row r="29" spans="1:16" x14ac:dyDescent="0.25">
      <c r="A29" s="172"/>
      <c r="B29" s="100" t="str">
        <f>HYPERLINK("https://www.angrybirdsnest.com/angry-birds-star-wars-hoth-level-3-27-walkthrough/", "* 3-27")</f>
        <v>* 3-27</v>
      </c>
      <c r="C29" s="157"/>
      <c r="D29" s="158"/>
      <c r="E29" s="84"/>
      <c r="F29" s="83">
        <v>77258</v>
      </c>
      <c r="G29" s="18"/>
      <c r="H29" s="19" t="s">
        <v>29</v>
      </c>
      <c r="I29" s="172"/>
      <c r="J29" s="172"/>
      <c r="K29" s="172"/>
      <c r="L29" s="172"/>
      <c r="M29" s="172"/>
      <c r="N29" s="172"/>
      <c r="O29" s="172"/>
      <c r="P29" s="172"/>
    </row>
    <row r="30" spans="1:16" x14ac:dyDescent="0.25">
      <c r="A30" s="172"/>
      <c r="B30" s="90" t="str">
        <f>HYPERLINK("https://www.angrybirdsnest.com/angry-birds-star-wars-hoth-level-3-28-walkthrough/", "3-28")</f>
        <v>3-28</v>
      </c>
      <c r="C30" s="155"/>
      <c r="D30" s="156"/>
      <c r="E30" s="82"/>
      <c r="F30" s="81">
        <v>80541</v>
      </c>
      <c r="G30" s="46"/>
      <c r="H30" s="47"/>
      <c r="I30" s="172"/>
      <c r="J30" s="172"/>
      <c r="K30" s="172"/>
      <c r="L30" s="172"/>
      <c r="M30" s="172"/>
      <c r="N30" s="172"/>
      <c r="O30" s="172"/>
      <c r="P30" s="172"/>
    </row>
    <row r="31" spans="1:16" x14ac:dyDescent="0.25">
      <c r="A31" s="172"/>
      <c r="B31" s="91" t="str">
        <f>HYPERLINK("https://www.angrybirdsnest.com/angry-birds-star-wars-hoth-level-3-29-walkthrough/", "3-29")</f>
        <v>3-29</v>
      </c>
      <c r="C31" s="157"/>
      <c r="D31" s="158"/>
      <c r="E31" s="84"/>
      <c r="F31" s="83">
        <v>61064</v>
      </c>
      <c r="G31" s="18"/>
      <c r="H31" s="19"/>
      <c r="I31" s="172"/>
      <c r="J31" s="172"/>
      <c r="K31" s="172"/>
      <c r="L31" s="172"/>
      <c r="M31" s="172"/>
      <c r="N31" s="172"/>
      <c r="O31" s="172"/>
      <c r="P31" s="172"/>
    </row>
    <row r="32" spans="1:16" x14ac:dyDescent="0.25">
      <c r="A32" s="172"/>
      <c r="B32" s="90" t="str">
        <f>HYPERLINK("https://www.angrybirdsnest.com/angry-birds-star-wars-hoth-level-3-30-walkthrough/", "3-30")</f>
        <v>3-30</v>
      </c>
      <c r="C32" s="155"/>
      <c r="D32" s="156"/>
      <c r="E32" s="82"/>
      <c r="F32" s="81">
        <v>92297</v>
      </c>
      <c r="G32" s="46"/>
      <c r="H32" s="47"/>
      <c r="I32" s="172"/>
      <c r="J32" s="172"/>
      <c r="K32" s="172"/>
      <c r="L32" s="172"/>
      <c r="M32" s="172"/>
      <c r="N32" s="172"/>
      <c r="O32" s="172"/>
      <c r="P32" s="172"/>
    </row>
    <row r="33" spans="1:16" x14ac:dyDescent="0.25">
      <c r="A33" s="172"/>
      <c r="B33" s="170" t="str">
        <f>HYPERLINK("https://www.angrybirdsnest.com/angry-birds-star-wars-hoth-level-3-31-walkthrough/", "3-31")</f>
        <v>3-31</v>
      </c>
      <c r="C33" s="157"/>
      <c r="D33" s="158"/>
      <c r="E33" s="85"/>
      <c r="F33" s="86">
        <v>73162</v>
      </c>
      <c r="G33" s="48"/>
      <c r="H33" s="19"/>
      <c r="I33" s="172"/>
      <c r="J33" s="172"/>
      <c r="K33" s="172"/>
      <c r="L33" s="172"/>
      <c r="M33" s="172"/>
      <c r="N33" s="172"/>
      <c r="O33" s="172"/>
      <c r="P33" s="172"/>
    </row>
    <row r="34" spans="1:16" x14ac:dyDescent="0.25">
      <c r="A34" s="172"/>
      <c r="B34" s="90" t="str">
        <f>HYPERLINK("https://www.angrybirdsnest.com/angry-birds-star-wars-hoth-level-3-32-walkthrough/", "3-32")</f>
        <v>3-32</v>
      </c>
      <c r="C34" s="155"/>
      <c r="D34" s="156"/>
      <c r="E34" s="82"/>
      <c r="F34" s="81">
        <v>87100</v>
      </c>
      <c r="G34" s="46"/>
      <c r="H34" s="47"/>
      <c r="I34" s="172"/>
      <c r="J34" s="172"/>
      <c r="K34" s="172"/>
      <c r="L34" s="172"/>
      <c r="M34" s="172"/>
      <c r="N34" s="172"/>
      <c r="O34" s="172"/>
      <c r="P34" s="172"/>
    </row>
    <row r="35" spans="1:16" x14ac:dyDescent="0.25">
      <c r="A35" s="172"/>
      <c r="B35" s="91" t="str">
        <f>HYPERLINK("https://www.angrybirdsnest.com/angry-birds-star-wars-hoth-level-3-33-walkthrough/", "3-33")</f>
        <v>3-33</v>
      </c>
      <c r="C35" s="157"/>
      <c r="D35" s="158"/>
      <c r="E35" s="84"/>
      <c r="F35" s="83">
        <v>78424</v>
      </c>
      <c r="G35" s="18"/>
      <c r="H35" s="19"/>
      <c r="I35" s="172"/>
      <c r="J35" s="172"/>
      <c r="K35" s="172"/>
      <c r="L35" s="172"/>
      <c r="M35" s="172"/>
      <c r="N35" s="172"/>
      <c r="O35" s="172"/>
      <c r="P35" s="172"/>
    </row>
    <row r="36" spans="1:16" x14ac:dyDescent="0.25">
      <c r="A36" s="172"/>
      <c r="B36" s="90" t="str">
        <f>HYPERLINK("https://www.angrybirdsnest.com/angry-birds-star-wars-hoth-level-3-34-walkthrough/", "3-34")</f>
        <v>3-34</v>
      </c>
      <c r="C36" s="155"/>
      <c r="D36" s="156"/>
      <c r="E36" s="82"/>
      <c r="F36" s="81">
        <v>76224</v>
      </c>
      <c r="G36" s="46"/>
      <c r="H36" s="47"/>
      <c r="I36" s="172"/>
      <c r="J36" s="172"/>
      <c r="K36" s="172"/>
      <c r="L36" s="172"/>
      <c r="M36" s="172"/>
      <c r="N36" s="172"/>
      <c r="O36" s="172"/>
      <c r="P36" s="172"/>
    </row>
    <row r="37" spans="1:16" x14ac:dyDescent="0.25">
      <c r="A37" s="172"/>
      <c r="B37" s="91" t="str">
        <f>HYPERLINK("https://www.angrybirdsnest.com/angry-birds-star-wars-hoth-level-3-35-walkthrough/", "3-35")</f>
        <v>3-35</v>
      </c>
      <c r="C37" s="157"/>
      <c r="D37" s="158"/>
      <c r="E37" s="84"/>
      <c r="F37" s="83">
        <v>77933</v>
      </c>
      <c r="G37" s="18"/>
      <c r="H37" s="19"/>
      <c r="I37" s="172"/>
      <c r="J37" s="172"/>
      <c r="K37" s="172"/>
      <c r="L37" s="172"/>
      <c r="M37" s="172"/>
      <c r="N37" s="172"/>
      <c r="O37" s="172"/>
      <c r="P37" s="172"/>
    </row>
    <row r="38" spans="1:16" x14ac:dyDescent="0.25">
      <c r="A38" s="172"/>
      <c r="B38" s="171" t="str">
        <f>HYPERLINK("https://www.angrybirdsnest.com/angry-birds-star-wars-hoth-level-3-36-walkthrough/", "* 3-36")</f>
        <v>* 3-36</v>
      </c>
      <c r="C38" s="155"/>
      <c r="D38" s="156"/>
      <c r="E38" s="82"/>
      <c r="F38" s="81">
        <v>80375</v>
      </c>
      <c r="G38" s="46"/>
      <c r="H38" s="47" t="s">
        <v>29</v>
      </c>
      <c r="I38" s="172"/>
      <c r="J38" s="172"/>
      <c r="K38" s="172"/>
      <c r="L38" s="172"/>
      <c r="M38" s="172"/>
      <c r="N38" s="172"/>
      <c r="O38" s="172"/>
      <c r="P38" s="172"/>
    </row>
    <row r="39" spans="1:16" x14ac:dyDescent="0.25">
      <c r="A39" s="172"/>
      <c r="B39" s="91" t="str">
        <f>HYPERLINK("https://www.angrybirdsnest.com/angry-birds-star-wars-hoth-level-3-37-walkthrough/", "3-37")</f>
        <v>3-37</v>
      </c>
      <c r="C39" s="157"/>
      <c r="D39" s="158"/>
      <c r="E39" s="84"/>
      <c r="F39" s="83">
        <v>88902</v>
      </c>
      <c r="G39" s="18"/>
      <c r="H39" s="19"/>
      <c r="I39" s="174"/>
      <c r="J39" s="175"/>
      <c r="K39" s="172"/>
      <c r="L39" s="172"/>
      <c r="M39" s="172"/>
      <c r="N39" s="172"/>
      <c r="O39" s="172"/>
      <c r="P39" s="172"/>
    </row>
    <row r="40" spans="1:16" x14ac:dyDescent="0.25">
      <c r="A40" s="172"/>
      <c r="B40" s="90" t="str">
        <f>HYPERLINK("https://www.angrybirdsnest.com/angry-birds-star-wars-hoth-level-3-38-walkthrough/", "3-38")</f>
        <v>3-38</v>
      </c>
      <c r="C40" s="155"/>
      <c r="D40" s="156"/>
      <c r="E40" s="82"/>
      <c r="F40" s="81">
        <v>83286</v>
      </c>
      <c r="G40" s="46"/>
      <c r="H40" s="47"/>
      <c r="I40" s="172"/>
      <c r="J40" s="172"/>
      <c r="K40" s="172"/>
      <c r="L40" s="172"/>
      <c r="M40" s="172"/>
      <c r="N40" s="172"/>
      <c r="O40" s="172"/>
      <c r="P40" s="172"/>
    </row>
    <row r="41" spans="1:16" x14ac:dyDescent="0.25">
      <c r="A41" s="172"/>
      <c r="B41" s="91" t="str">
        <f>HYPERLINK("https://www.angrybirdsnest.com/angry-birds-star-wars-hoth-level-3-39-walkthrough/", "3-39")</f>
        <v>3-39</v>
      </c>
      <c r="C41" s="157"/>
      <c r="D41" s="158"/>
      <c r="E41" s="84"/>
      <c r="F41" s="83">
        <v>85984</v>
      </c>
      <c r="G41" s="18"/>
      <c r="H41" s="19"/>
      <c r="I41" s="172"/>
      <c r="J41" s="172"/>
      <c r="K41" s="172"/>
      <c r="L41" s="172"/>
      <c r="M41" s="172"/>
      <c r="N41" s="172"/>
      <c r="O41" s="172"/>
      <c r="P41" s="172"/>
    </row>
    <row r="42" spans="1:16" ht="15.75" thickBot="1" x14ac:dyDescent="0.3">
      <c r="A42" s="172"/>
      <c r="B42" s="92" t="str">
        <f>HYPERLINK("https://www.angrybirdsnest.com/angry-birds-star-wars-hoth-level-3-40-walkthrough/", "3-40")</f>
        <v>3-40</v>
      </c>
      <c r="C42" s="159"/>
      <c r="D42" s="160"/>
      <c r="E42" s="87"/>
      <c r="F42" s="88">
        <v>131925</v>
      </c>
      <c r="G42" s="46"/>
      <c r="H42" s="47"/>
      <c r="I42" s="172"/>
      <c r="J42" s="172"/>
      <c r="K42" s="172"/>
      <c r="L42" s="172"/>
      <c r="M42" s="172"/>
      <c r="N42" s="172"/>
      <c r="O42" s="172"/>
      <c r="P42" s="172"/>
    </row>
    <row r="43" spans="1:16" x14ac:dyDescent="0.25">
      <c r="A43" s="172"/>
      <c r="B43" s="150" t="s">
        <v>91</v>
      </c>
      <c r="C43" s="50">
        <f t="shared" ref="C43:D43" si="0">SUM(C3:C42)</f>
        <v>0</v>
      </c>
      <c r="D43" s="50">
        <f t="shared" si="0"/>
        <v>0</v>
      </c>
      <c r="E43" s="50">
        <f>SUM(E3:E42)</f>
        <v>0</v>
      </c>
      <c r="F43" s="50">
        <f>SUM(F3:F42)</f>
        <v>3471623</v>
      </c>
      <c r="G43" s="148"/>
      <c r="H43" s="57" t="s">
        <v>17</v>
      </c>
      <c r="I43" s="175"/>
      <c r="J43" s="172"/>
      <c r="K43" s="172"/>
      <c r="L43" s="172"/>
      <c r="M43" s="172"/>
      <c r="N43" s="172"/>
      <c r="O43" s="172"/>
      <c r="P43" s="172"/>
    </row>
    <row r="44" spans="1:16" ht="15.75" thickBot="1" x14ac:dyDescent="0.3">
      <c r="A44" s="172"/>
      <c r="B44" s="151" t="s">
        <v>21</v>
      </c>
      <c r="C44" s="49">
        <f>SUM(C43-H44)</f>
        <v>-3450000</v>
      </c>
      <c r="D44" s="49">
        <f>SUM(D43-H44)</f>
        <v>-3450000</v>
      </c>
      <c r="E44" s="49">
        <f>SUM(E43-H44)</f>
        <v>-3450000</v>
      </c>
      <c r="F44" s="49">
        <f>SUM(F43-H44)</f>
        <v>21623</v>
      </c>
      <c r="G44" s="149"/>
      <c r="H44" s="58">
        <v>3450000</v>
      </c>
      <c r="I44" s="172"/>
      <c r="J44" s="172"/>
      <c r="K44" s="172"/>
      <c r="L44" s="172"/>
      <c r="M44" s="172"/>
      <c r="N44" s="172"/>
      <c r="O44" s="172"/>
      <c r="P44" s="172"/>
    </row>
    <row r="45" spans="1:16" ht="15.75" thickTop="1" x14ac:dyDescent="0.25">
      <c r="A45" s="172"/>
      <c r="B45" s="176"/>
      <c r="C45" s="177"/>
      <c r="D45" s="177"/>
      <c r="E45" s="177"/>
      <c r="F45" s="177"/>
      <c r="G45" s="172"/>
      <c r="H45" s="172"/>
      <c r="I45" s="172"/>
      <c r="J45" s="172"/>
      <c r="K45" s="172"/>
      <c r="L45" s="172"/>
      <c r="M45" s="172"/>
      <c r="N45" s="172"/>
      <c r="O45" s="172"/>
      <c r="P45" s="172"/>
    </row>
    <row r="46" spans="1:16" x14ac:dyDescent="0.25">
      <c r="A46" s="172"/>
      <c r="B46" s="174"/>
      <c r="C46" s="175"/>
      <c r="D46" s="177"/>
      <c r="E46" s="177"/>
      <c r="F46" s="177"/>
      <c r="G46" s="172"/>
      <c r="H46" s="172"/>
      <c r="I46" s="172"/>
      <c r="J46" s="172"/>
      <c r="K46" s="172"/>
      <c r="L46" s="172"/>
      <c r="M46" s="172"/>
      <c r="N46" s="172"/>
      <c r="O46" s="172"/>
      <c r="P46" s="172"/>
    </row>
    <row r="47" spans="1:16" x14ac:dyDescent="0.25">
      <c r="A47" s="172"/>
      <c r="B47" s="176"/>
      <c r="C47" s="177"/>
      <c r="D47" s="177"/>
      <c r="E47" s="177"/>
      <c r="F47" s="177"/>
      <c r="G47" s="172"/>
      <c r="H47" s="172"/>
      <c r="I47" s="172"/>
      <c r="J47" s="172"/>
      <c r="K47" s="172"/>
      <c r="L47" s="172"/>
      <c r="M47" s="172"/>
      <c r="N47" s="172"/>
      <c r="O47" s="172"/>
      <c r="P47" s="172"/>
    </row>
    <row r="48" spans="1:16" x14ac:dyDescent="0.25">
      <c r="A48" s="172"/>
      <c r="B48" s="176"/>
      <c r="C48" s="177"/>
      <c r="D48" s="177"/>
      <c r="E48" s="177"/>
      <c r="F48" s="177"/>
      <c r="G48" s="172"/>
      <c r="H48" s="172"/>
      <c r="I48" s="172"/>
      <c r="J48" s="172"/>
      <c r="K48" s="172"/>
      <c r="L48" s="172"/>
      <c r="M48" s="172"/>
      <c r="N48" s="172"/>
      <c r="O48" s="172"/>
      <c r="P48" s="172"/>
    </row>
    <row r="49" spans="1:16" x14ac:dyDescent="0.25">
      <c r="A49" s="172"/>
      <c r="B49" s="176"/>
      <c r="C49" s="177"/>
      <c r="D49" s="177"/>
      <c r="E49" s="177"/>
      <c r="F49" s="177"/>
      <c r="G49" s="172"/>
      <c r="H49" s="172"/>
      <c r="I49" s="172"/>
      <c r="J49" s="172"/>
      <c r="K49" s="172"/>
      <c r="L49" s="172"/>
      <c r="M49" s="172"/>
      <c r="N49" s="172"/>
      <c r="O49" s="172"/>
      <c r="P49" s="172"/>
    </row>
    <row r="50" spans="1:16" x14ac:dyDescent="0.25">
      <c r="A50" s="172"/>
      <c r="B50" s="176"/>
      <c r="C50" s="177"/>
      <c r="D50" s="177"/>
      <c r="E50" s="177"/>
      <c r="F50" s="177"/>
      <c r="G50" s="172"/>
      <c r="H50" s="172"/>
      <c r="I50" s="172"/>
      <c r="J50" s="172"/>
      <c r="K50" s="172"/>
      <c r="L50" s="172"/>
      <c r="M50" s="172"/>
      <c r="N50" s="172"/>
      <c r="O50" s="172"/>
      <c r="P50" s="172"/>
    </row>
    <row r="51" spans="1:16" x14ac:dyDescent="0.25">
      <c r="A51" s="172"/>
      <c r="B51" s="176"/>
      <c r="C51" s="177"/>
      <c r="D51" s="177"/>
      <c r="E51" s="177"/>
      <c r="F51" s="177"/>
      <c r="G51" s="172"/>
      <c r="H51" s="172"/>
      <c r="I51" s="172"/>
      <c r="J51" s="172"/>
      <c r="K51" s="172"/>
      <c r="L51" s="172"/>
      <c r="M51" s="172"/>
      <c r="N51" s="172"/>
      <c r="O51" s="172"/>
      <c r="P51" s="172"/>
    </row>
    <row r="52" spans="1:16" x14ac:dyDescent="0.25">
      <c r="A52" s="172"/>
      <c r="B52" s="176"/>
      <c r="C52" s="177"/>
      <c r="D52" s="177"/>
      <c r="E52" s="177"/>
      <c r="F52" s="177"/>
      <c r="G52" s="172"/>
      <c r="H52" s="172"/>
      <c r="I52" s="172"/>
      <c r="J52" s="172"/>
      <c r="K52" s="172"/>
      <c r="L52" s="172"/>
      <c r="M52" s="172"/>
      <c r="N52" s="172"/>
      <c r="O52" s="172"/>
      <c r="P52" s="172"/>
    </row>
    <row r="53" spans="1:16" x14ac:dyDescent="0.25">
      <c r="A53" s="172"/>
      <c r="B53" s="176"/>
      <c r="C53" s="177"/>
      <c r="D53" s="177"/>
      <c r="E53" s="177"/>
      <c r="F53" s="177"/>
      <c r="G53" s="172"/>
      <c r="H53" s="172"/>
      <c r="I53" s="172"/>
      <c r="J53" s="172"/>
      <c r="K53" s="172"/>
      <c r="L53" s="172"/>
      <c r="M53" s="172"/>
      <c r="N53" s="172"/>
      <c r="O53" s="172"/>
      <c r="P53" s="172"/>
    </row>
    <row r="54" spans="1:16" ht="174.75" customHeight="1" x14ac:dyDescent="0.25">
      <c r="A54" s="172"/>
      <c r="B54" s="176"/>
      <c r="C54" s="177"/>
      <c r="D54" s="177"/>
      <c r="E54" s="177"/>
      <c r="F54" s="177"/>
      <c r="G54" s="172"/>
      <c r="H54" s="172"/>
      <c r="I54" s="172"/>
      <c r="J54" s="172"/>
      <c r="K54" s="172"/>
      <c r="L54" s="172"/>
      <c r="M54" s="172"/>
      <c r="N54" s="172"/>
      <c r="O54" s="172"/>
      <c r="P54" s="172"/>
    </row>
    <row r="55" spans="1:16" x14ac:dyDescent="0.25">
      <c r="A55" s="172"/>
    </row>
    <row r="56" spans="1:16" x14ac:dyDescent="0.25">
      <c r="A56" s="172"/>
    </row>
  </sheetData>
  <mergeCells count="11">
    <mergeCell ref="J13:K13"/>
    <mergeCell ref="B1:K1"/>
    <mergeCell ref="F2:G2"/>
    <mergeCell ref="J2:K2"/>
    <mergeCell ref="J11:K11"/>
    <mergeCell ref="J12:K12"/>
    <mergeCell ref="J14:K14"/>
    <mergeCell ref="J15:K15"/>
    <mergeCell ref="J17:K17"/>
    <mergeCell ref="J18:K18"/>
    <mergeCell ref="J19:K19"/>
  </mergeCells>
  <conditionalFormatting sqref="C3:C42">
    <cfRule type="expression" dxfId="91" priority="4" stopIfTrue="1">
      <formula>NOT($C3&lt;&gt;"")</formula>
    </cfRule>
    <cfRule type="expression" dxfId="90" priority="6" stopIfTrue="1">
      <formula>$C3&gt;$F3+4000</formula>
    </cfRule>
    <cfRule type="expression" dxfId="89" priority="12" stopIfTrue="1">
      <formula>$C3&lt;$F3-3000</formula>
    </cfRule>
    <cfRule type="expression" dxfId="88" priority="19" stopIfTrue="1">
      <formula>$C3&lt;$F3-2000</formula>
    </cfRule>
    <cfRule type="expression" dxfId="87" priority="20" stopIfTrue="1">
      <formula>$C3&lt;$F3-1000</formula>
    </cfRule>
    <cfRule type="expression" dxfId="86" priority="21" stopIfTrue="1">
      <formula>$C3&gt;$F3</formula>
    </cfRule>
  </conditionalFormatting>
  <conditionalFormatting sqref="D3:D42">
    <cfRule type="expression" dxfId="85" priority="3" stopIfTrue="1">
      <formula>NOT($D3&lt;&gt;"")</formula>
    </cfRule>
    <cfRule type="expression" dxfId="84" priority="7" stopIfTrue="1">
      <formula>$D3&gt;$F3+4000</formula>
    </cfRule>
    <cfRule type="expression" dxfId="83" priority="11" stopIfTrue="1">
      <formula>$D3&lt;$F3-3000</formula>
    </cfRule>
    <cfRule type="expression" dxfId="82" priority="16" stopIfTrue="1">
      <formula>$D3&lt;$F3-2000</formula>
    </cfRule>
    <cfRule type="expression" dxfId="81" priority="17" stopIfTrue="1">
      <formula>$D3&lt;$F3-1000</formula>
    </cfRule>
    <cfRule type="expression" dxfId="80" priority="18" stopIfTrue="1">
      <formula>$D3&gt;$F3</formula>
    </cfRule>
  </conditionalFormatting>
  <conditionalFormatting sqref="E3:E42">
    <cfRule type="expression" dxfId="79" priority="2" stopIfTrue="1">
      <formula>NOT($E3&lt;&gt;"")</formula>
    </cfRule>
    <cfRule type="expression" dxfId="78" priority="5" stopIfTrue="1">
      <formula>$E3&gt;$F3+4000</formula>
    </cfRule>
    <cfRule type="expression" dxfId="77" priority="10" stopIfTrue="1">
      <formula>$E3&lt;$F3-3000</formula>
    </cfRule>
    <cfRule type="expression" dxfId="76" priority="13" stopIfTrue="1">
      <formula>$E3&lt;$F3-2000</formula>
    </cfRule>
    <cfRule type="expression" dxfId="75" priority="14" stopIfTrue="1">
      <formula>$E3&lt;$F3-1000</formula>
    </cfRule>
    <cfRule type="expression" dxfId="74" priority="15" stopIfTrue="1">
      <formula>$E3&gt;$F3</formula>
    </cfRule>
  </conditionalFormatting>
  <conditionalFormatting sqref="C43:F43">
    <cfRule type="cellIs" dxfId="73" priority="22" stopIfTrue="1" operator="greaterThan">
      <formula>$H$44</formula>
    </cfRule>
    <cfRule type="cellIs" dxfId="72" priority="23" stopIfTrue="1" operator="lessThan">
      <formula>$H$44</formula>
    </cfRule>
  </conditionalFormatting>
  <conditionalFormatting sqref="C44:F44">
    <cfRule type="cellIs" dxfId="71" priority="8" operator="lessThan">
      <formula>0</formula>
    </cfRule>
    <cfRule type="cellIs" dxfId="70" priority="9" operator="greaterThan">
      <formula>0</formula>
    </cfRule>
  </conditionalFormatting>
  <conditionalFormatting sqref="J10">
    <cfRule type="expression" dxfId="69" priority="1">
      <formula>NOT($J10&lt;&gt;"")</formula>
    </cfRule>
  </conditionalFormatting>
  <hyperlinks>
    <hyperlink ref="J18:K18" location="'Trophy Trackers'!A1" display="Trophy Trackers"/>
  </hyperlinks>
  <pageMargins left="0.7" right="0.7" top="0.75" bottom="0.75" header="0.3" footer="0.3"/>
  <pageSetup orientation="portrait" r:id="rId1"/>
  <ignoredErrors>
    <ignoredError sqref="B34:B37 B39:B4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P56"/>
  <sheetViews>
    <sheetView workbookViewId="0">
      <selection activeCell="C3" sqref="C3"/>
    </sheetView>
  </sheetViews>
  <sheetFormatPr defaultRowHeight="15" x14ac:dyDescent="0.25"/>
  <cols>
    <col min="1" max="1" width="3.5703125" customWidth="1"/>
    <col min="2" max="2" width="11.85546875" style="1" customWidth="1"/>
    <col min="3" max="3" width="10.85546875" style="2" bestFit="1" customWidth="1"/>
    <col min="4" max="4" width="11.28515625" style="2" bestFit="1" customWidth="1"/>
    <col min="5" max="5" width="10.85546875" style="2" bestFit="1" customWidth="1"/>
    <col min="6" max="6" width="21.28515625" style="2" customWidth="1"/>
    <col min="7" max="7" width="3.5703125" customWidth="1"/>
    <col min="8" max="8" width="11" customWidth="1"/>
    <col min="9" max="9" width="9.85546875" bestFit="1" customWidth="1"/>
    <col min="10" max="10" width="20.85546875" customWidth="1"/>
    <col min="11" max="11" width="69.140625" customWidth="1"/>
    <col min="12" max="12" width="3.5703125" customWidth="1"/>
    <col min="16" max="16" width="98.7109375" customWidth="1"/>
  </cols>
  <sheetData>
    <row r="1" spans="1:16" ht="27" thickBot="1" x14ac:dyDescent="0.45">
      <c r="A1" s="179"/>
      <c r="B1" s="269" t="s">
        <v>129</v>
      </c>
      <c r="C1" s="269"/>
      <c r="D1" s="269"/>
      <c r="E1" s="269"/>
      <c r="F1" s="269"/>
      <c r="G1" s="269"/>
      <c r="H1" s="269"/>
      <c r="I1" s="269"/>
      <c r="J1" s="269"/>
      <c r="K1" s="269"/>
      <c r="L1" s="179"/>
      <c r="M1" s="179"/>
      <c r="N1" s="179"/>
      <c r="O1" s="179"/>
      <c r="P1" s="179"/>
    </row>
    <row r="2" spans="1:16" s="12" customFormat="1" ht="15.75" thickTop="1" x14ac:dyDescent="0.25">
      <c r="A2" s="179"/>
      <c r="B2" s="93" t="s">
        <v>13</v>
      </c>
      <c r="C2" s="60" t="s">
        <v>14</v>
      </c>
      <c r="D2" s="61" t="s">
        <v>15</v>
      </c>
      <c r="E2" s="62" t="s">
        <v>16</v>
      </c>
      <c r="F2" s="261" t="s">
        <v>90</v>
      </c>
      <c r="G2" s="261"/>
      <c r="H2" s="45" t="s">
        <v>92</v>
      </c>
      <c r="I2" s="184" t="s">
        <v>132</v>
      </c>
      <c r="J2" s="254" t="s">
        <v>104</v>
      </c>
      <c r="K2" s="255"/>
      <c r="L2" s="179"/>
      <c r="M2" s="179"/>
      <c r="N2" s="179"/>
      <c r="O2" s="179"/>
      <c r="P2" s="179"/>
    </row>
    <row r="3" spans="1:16" x14ac:dyDescent="0.25">
      <c r="A3" s="179"/>
      <c r="B3" s="89" t="str">
        <f>HYPERLINK("https://www.angrybirdsnest.com/angry-birds-star-wars-path-of-the-jedi-level-j-1-walkthrough/", "J-1")</f>
        <v>J-1</v>
      </c>
      <c r="C3" s="153"/>
      <c r="D3" s="154"/>
      <c r="E3" s="80"/>
      <c r="F3" s="79">
        <v>66160</v>
      </c>
      <c r="G3" s="18"/>
      <c r="H3" s="19"/>
      <c r="I3" s="181">
        <f>IF(ISBLANK(E3), 0, E3-F3)</f>
        <v>0</v>
      </c>
      <c r="J3" s="63" t="s">
        <v>96</v>
      </c>
      <c r="K3" s="64" t="s">
        <v>106</v>
      </c>
      <c r="L3" s="179"/>
      <c r="M3" s="179"/>
      <c r="N3" s="179"/>
      <c r="O3" s="179"/>
      <c r="P3" s="179"/>
    </row>
    <row r="4" spans="1:16" x14ac:dyDescent="0.25">
      <c r="A4" s="179"/>
      <c r="B4" s="90" t="str">
        <f>HYPERLINK("https://www.angrybirdsnest.com/angry-birds-star-wars-path-of-the-jedi-level-j-2-walkthrough/", "J-2")</f>
        <v>J-2</v>
      </c>
      <c r="C4" s="155"/>
      <c r="D4" s="156"/>
      <c r="E4" s="82"/>
      <c r="F4" s="81">
        <v>109837</v>
      </c>
      <c r="G4" s="46"/>
      <c r="H4" s="47"/>
      <c r="I4" s="181">
        <f t="shared" ref="I4:I42" si="0">IF(ISBLANK(E4), 0, E4-F4)</f>
        <v>0</v>
      </c>
      <c r="J4" s="77" t="s">
        <v>105</v>
      </c>
      <c r="K4" s="78" t="s">
        <v>125</v>
      </c>
      <c r="L4" s="179"/>
      <c r="M4" s="179"/>
      <c r="N4" s="179"/>
      <c r="O4" s="179"/>
      <c r="P4" s="179"/>
    </row>
    <row r="5" spans="1:16" x14ac:dyDescent="0.25">
      <c r="A5" s="179"/>
      <c r="B5" s="91" t="str">
        <f>HYPERLINK("https://www.angrybirdsnest.com/angry-birds-star-wars-path-of-the-jedi-level-j-3-walkthrough/", "J-3")</f>
        <v>J-3</v>
      </c>
      <c r="C5" s="157"/>
      <c r="D5" s="158"/>
      <c r="E5" s="85"/>
      <c r="F5" s="86">
        <v>61037</v>
      </c>
      <c r="G5" s="48"/>
      <c r="H5" s="19"/>
      <c r="I5" s="181">
        <f t="shared" si="0"/>
        <v>0</v>
      </c>
      <c r="J5" s="75" t="s">
        <v>100</v>
      </c>
      <c r="K5" s="76" t="s">
        <v>117</v>
      </c>
      <c r="L5" s="179"/>
      <c r="M5" s="179"/>
      <c r="N5" s="179"/>
      <c r="O5" s="179"/>
      <c r="P5" s="179"/>
    </row>
    <row r="6" spans="1:16" x14ac:dyDescent="0.25">
      <c r="A6" s="179"/>
      <c r="B6" s="90" t="str">
        <f>HYPERLINK("https://www.angrybirdsnest.com/angry-birds-star-wars-path-of-the-jedi-level-j-4-walkthrough/", "J-4")</f>
        <v>J-4</v>
      </c>
      <c r="C6" s="155"/>
      <c r="D6" s="156"/>
      <c r="E6" s="82"/>
      <c r="F6" s="81">
        <v>62714</v>
      </c>
      <c r="G6" s="46"/>
      <c r="H6" s="47"/>
      <c r="I6" s="181">
        <f t="shared" si="0"/>
        <v>0</v>
      </c>
      <c r="J6" s="59" t="s">
        <v>97</v>
      </c>
      <c r="K6" s="103" t="s">
        <v>102</v>
      </c>
      <c r="L6" s="179"/>
      <c r="M6" s="179"/>
      <c r="N6" s="179"/>
      <c r="O6" s="179"/>
      <c r="P6" s="179"/>
    </row>
    <row r="7" spans="1:16" x14ac:dyDescent="0.25">
      <c r="A7" s="179"/>
      <c r="B7" s="91" t="str">
        <f>HYPERLINK("https://www.angrybirdsnest.com/angry-birds-star-wars-path-of-the-jedi-level-j-5-walkthrough/", "J-5")</f>
        <v>J-5</v>
      </c>
      <c r="C7" s="157"/>
      <c r="D7" s="158"/>
      <c r="E7" s="84"/>
      <c r="F7" s="83">
        <v>50976</v>
      </c>
      <c r="G7" s="18"/>
      <c r="H7" s="19"/>
      <c r="I7" s="181">
        <f t="shared" si="0"/>
        <v>0</v>
      </c>
      <c r="J7" s="73" t="s">
        <v>99</v>
      </c>
      <c r="K7" s="74" t="s">
        <v>116</v>
      </c>
      <c r="L7" s="179"/>
      <c r="M7" s="179"/>
      <c r="N7" s="179"/>
      <c r="O7" s="179"/>
      <c r="P7" s="179"/>
    </row>
    <row r="8" spans="1:16" x14ac:dyDescent="0.25">
      <c r="A8" s="179"/>
      <c r="B8" s="90" t="str">
        <f>HYPERLINK("https://www.angrybirdsnest.com/angry-birds-star-wars-path-of-the-jedi-level-j-6-walkthrough/", "J-6")</f>
        <v>J-6</v>
      </c>
      <c r="C8" s="155"/>
      <c r="D8" s="156"/>
      <c r="E8" s="82"/>
      <c r="F8" s="81">
        <v>77044</v>
      </c>
      <c r="G8" s="46"/>
      <c r="H8" s="47"/>
      <c r="I8" s="181">
        <f t="shared" si="0"/>
        <v>0</v>
      </c>
      <c r="J8" s="71" t="s">
        <v>98</v>
      </c>
      <c r="K8" s="72" t="s">
        <v>115</v>
      </c>
      <c r="L8" s="179"/>
      <c r="M8" s="179"/>
      <c r="N8" s="179"/>
      <c r="O8" s="179"/>
      <c r="P8" s="179"/>
    </row>
    <row r="9" spans="1:16" x14ac:dyDescent="0.25">
      <c r="A9" s="179"/>
      <c r="B9" s="91" t="str">
        <f>HYPERLINK("https://www.angrybirdsnest.com/angry-birds-star-wars-path-of-the-jedi-level-j-7-walkthrough/", "J-7")</f>
        <v>J-7</v>
      </c>
      <c r="C9" s="157"/>
      <c r="D9" s="158"/>
      <c r="E9" s="84"/>
      <c r="F9" s="83">
        <v>80582</v>
      </c>
      <c r="G9" s="18"/>
      <c r="H9" s="19"/>
      <c r="I9" s="181">
        <f t="shared" si="0"/>
        <v>0</v>
      </c>
      <c r="J9" s="69" t="s">
        <v>101</v>
      </c>
      <c r="K9" s="70" t="s">
        <v>114</v>
      </c>
      <c r="L9" s="179"/>
      <c r="M9" s="179"/>
      <c r="N9" s="179"/>
      <c r="O9" s="179"/>
      <c r="P9" s="179"/>
    </row>
    <row r="10" spans="1:16" ht="15.75" thickBot="1" x14ac:dyDescent="0.3">
      <c r="A10" s="179"/>
      <c r="B10" s="90" t="str">
        <f>HYPERLINK("https://www.angrybirdsnest.com/angry-birds-star-wars-path-of-the-jedi-level-j-8-walkthrough/", "J-8")</f>
        <v>J-8</v>
      </c>
      <c r="C10" s="155"/>
      <c r="D10" s="156"/>
      <c r="E10" s="82"/>
      <c r="F10" s="81">
        <v>85291</v>
      </c>
      <c r="G10" s="46"/>
      <c r="H10" s="47"/>
      <c r="I10" s="181">
        <f t="shared" si="0"/>
        <v>0</v>
      </c>
      <c r="J10" s="101"/>
      <c r="K10" s="102" t="s">
        <v>121</v>
      </c>
      <c r="L10" s="179"/>
      <c r="M10" s="179"/>
      <c r="N10" s="179"/>
      <c r="O10" s="179"/>
      <c r="P10" s="179"/>
    </row>
    <row r="11" spans="1:16" ht="15.75" thickTop="1" x14ac:dyDescent="0.25">
      <c r="A11" s="179"/>
      <c r="B11" s="91" t="str">
        <f>HYPERLINK("https://www.angrybirdsnest.com/angry-birds-star-wars-path-of-the-jedi-level-j-9-walkthrough/", "J-9")</f>
        <v>J-9</v>
      </c>
      <c r="C11" s="157"/>
      <c r="D11" s="158"/>
      <c r="E11" s="84"/>
      <c r="F11" s="83">
        <v>92443</v>
      </c>
      <c r="G11" s="18"/>
      <c r="H11" s="19"/>
      <c r="I11" s="181">
        <f t="shared" si="0"/>
        <v>0</v>
      </c>
      <c r="J11" s="270"/>
      <c r="K11" s="270"/>
      <c r="L11" s="179"/>
      <c r="M11" s="179"/>
      <c r="N11" s="179"/>
      <c r="O11" s="179"/>
      <c r="P11" s="179"/>
    </row>
    <row r="12" spans="1:16" ht="15.75" thickBot="1" x14ac:dyDescent="0.3">
      <c r="A12" s="179"/>
      <c r="B12" s="90" t="str">
        <f>HYPERLINK("https://www.angrybirdsnest.com/angry-birds-star-wars-path-of-the-jedi-level-j-10-walkthrough/", "J-10")</f>
        <v>J-10</v>
      </c>
      <c r="C12" s="155"/>
      <c r="D12" s="156"/>
      <c r="E12" s="82"/>
      <c r="F12" s="81">
        <v>74529</v>
      </c>
      <c r="G12" s="46"/>
      <c r="H12" s="47"/>
      <c r="I12" s="181">
        <f t="shared" si="0"/>
        <v>0</v>
      </c>
      <c r="J12" s="271"/>
      <c r="K12" s="271"/>
      <c r="L12" s="179"/>
      <c r="M12" s="179"/>
      <c r="N12" s="179"/>
      <c r="O12" s="179"/>
      <c r="P12" s="179"/>
    </row>
    <row r="13" spans="1:16" ht="15.75" thickTop="1" x14ac:dyDescent="0.25">
      <c r="A13" s="179"/>
      <c r="B13" s="91" t="str">
        <f>HYPERLINK("https://www.angrybirdsnest.com/angry-birds-star-wars-path-of-the-jedi-level-j-11-walkthrough/", "J-11")</f>
        <v>J-11</v>
      </c>
      <c r="C13" s="157"/>
      <c r="D13" s="158"/>
      <c r="E13" s="84"/>
      <c r="F13" s="83">
        <v>108658</v>
      </c>
      <c r="G13" s="18"/>
      <c r="H13" s="19"/>
      <c r="I13" s="181">
        <f t="shared" si="0"/>
        <v>0</v>
      </c>
      <c r="J13" s="254" t="s">
        <v>103</v>
      </c>
      <c r="K13" s="255"/>
      <c r="L13" s="179"/>
      <c r="M13" s="179"/>
      <c r="N13" s="179"/>
      <c r="O13" s="179"/>
      <c r="P13" s="179"/>
    </row>
    <row r="14" spans="1:16" x14ac:dyDescent="0.25">
      <c r="A14" s="179"/>
      <c r="B14" s="90" t="str">
        <f>HYPERLINK("https://www.angrybirdsnest.com/angry-birds-star-wars-path-of-the-jedi-level-j-12-walkthrough/", "J-12")</f>
        <v>J-12</v>
      </c>
      <c r="C14" s="155"/>
      <c r="D14" s="156"/>
      <c r="E14" s="82"/>
      <c r="F14" s="81">
        <v>79434</v>
      </c>
      <c r="G14" s="46"/>
      <c r="H14" s="47"/>
      <c r="I14" s="181">
        <f t="shared" si="0"/>
        <v>0</v>
      </c>
      <c r="J14" s="259" t="s">
        <v>95</v>
      </c>
      <c r="K14" s="260"/>
      <c r="L14" s="179"/>
      <c r="M14" s="179"/>
      <c r="N14" s="179"/>
      <c r="O14" s="179"/>
      <c r="P14" s="179"/>
    </row>
    <row r="15" spans="1:16" x14ac:dyDescent="0.25">
      <c r="A15" s="179"/>
      <c r="B15" s="170" t="str">
        <f>HYPERLINK("https://www.angrybirdsnest.com/angry-birds-star-wars-path-of-the-jedi-level-j-13-walkthrough/", "J-13")</f>
        <v>J-13</v>
      </c>
      <c r="C15" s="157"/>
      <c r="D15" s="158"/>
      <c r="E15" s="84"/>
      <c r="F15" s="83">
        <v>61049</v>
      </c>
      <c r="G15" s="18"/>
      <c r="H15" s="19"/>
      <c r="I15" s="181">
        <f t="shared" si="0"/>
        <v>0</v>
      </c>
      <c r="J15" s="256" t="s">
        <v>94</v>
      </c>
      <c r="K15" s="257"/>
      <c r="L15" s="179"/>
      <c r="M15" s="179"/>
      <c r="N15" s="179"/>
      <c r="O15" s="179"/>
      <c r="P15" s="179"/>
    </row>
    <row r="16" spans="1:16" x14ac:dyDescent="0.25">
      <c r="A16" s="179"/>
      <c r="B16" s="90" t="str">
        <f>HYPERLINK("https://www.angrybirdsnest.com/angry-birds-star-wars-path-of-the-jedi-level-j-14-walkthrough/", "J-14")</f>
        <v>J-14</v>
      </c>
      <c r="C16" s="155"/>
      <c r="D16" s="156"/>
      <c r="E16" s="82"/>
      <c r="F16" s="81">
        <v>98931</v>
      </c>
      <c r="G16" s="46"/>
      <c r="H16" s="47" t="s">
        <v>133</v>
      </c>
      <c r="I16" s="181">
        <f t="shared" si="0"/>
        <v>0</v>
      </c>
      <c r="J16" s="162"/>
      <c r="K16" s="163"/>
      <c r="L16" s="179"/>
      <c r="M16" s="179"/>
      <c r="N16" s="179"/>
      <c r="O16" s="179"/>
      <c r="P16" s="179"/>
    </row>
    <row r="17" spans="1:16" x14ac:dyDescent="0.25">
      <c r="A17" s="179"/>
      <c r="B17" s="91" t="str">
        <f>HYPERLINK("https://www.angrybirdsnest.com/angry-birds-star-wars-path-of-the-jedi-level-j-15-walkthrough/", "J-15")</f>
        <v>J-15</v>
      </c>
      <c r="C17" s="157"/>
      <c r="D17" s="158"/>
      <c r="E17" s="84"/>
      <c r="F17" s="83">
        <v>75154</v>
      </c>
      <c r="G17" s="18"/>
      <c r="H17" s="19"/>
      <c r="I17" s="181">
        <f t="shared" si="0"/>
        <v>0</v>
      </c>
      <c r="J17" s="248" t="s">
        <v>120</v>
      </c>
      <c r="K17" s="249"/>
      <c r="L17" s="179"/>
      <c r="M17" s="179"/>
      <c r="N17" s="179"/>
      <c r="O17" s="179"/>
      <c r="P17" s="179"/>
    </row>
    <row r="18" spans="1:16" x14ac:dyDescent="0.25">
      <c r="A18" s="179"/>
      <c r="B18" s="90" t="str">
        <f>HYPERLINK("https://www.angrybirdsnest.com/angry-birds-star-wars-path-of-the-jedi-level-j-16-walkthrough/", "J-16")</f>
        <v>J-16</v>
      </c>
      <c r="C18" s="155"/>
      <c r="D18" s="156"/>
      <c r="E18" s="82"/>
      <c r="F18" s="81">
        <v>65524</v>
      </c>
      <c r="G18" s="46"/>
      <c r="H18" s="47"/>
      <c r="I18" s="181">
        <f t="shared" si="0"/>
        <v>0</v>
      </c>
      <c r="J18" s="252" t="s">
        <v>87</v>
      </c>
      <c r="K18" s="253"/>
      <c r="L18" s="179"/>
      <c r="M18" s="179"/>
      <c r="N18" s="179"/>
      <c r="O18" s="179"/>
      <c r="P18" s="179"/>
    </row>
    <row r="19" spans="1:16" x14ac:dyDescent="0.25">
      <c r="A19" s="179"/>
      <c r="B19" s="170" t="str">
        <f>HYPERLINK("https://www.angrybirdsnest.com/angry-birds-star-wars-path-of-the-jedi-level-j-17-walkthrough/", "J-17")</f>
        <v>J-17</v>
      </c>
      <c r="C19" s="157"/>
      <c r="D19" s="158"/>
      <c r="E19" s="84"/>
      <c r="F19" s="83">
        <v>76803</v>
      </c>
      <c r="G19" s="18"/>
      <c r="H19" s="19"/>
      <c r="I19" s="181">
        <f t="shared" si="0"/>
        <v>0</v>
      </c>
      <c r="J19" s="250" t="s">
        <v>126</v>
      </c>
      <c r="K19" s="251"/>
      <c r="L19" s="179"/>
      <c r="M19" s="179"/>
      <c r="N19" s="179"/>
      <c r="O19" s="179"/>
      <c r="P19" s="179"/>
    </row>
    <row r="20" spans="1:16" ht="15.75" thickBot="1" x14ac:dyDescent="0.3">
      <c r="A20" s="179"/>
      <c r="B20" s="90" t="str">
        <f>HYPERLINK("https://www.angrybirdsnest.com/angry-birds-star-wars-path-of-the-jedi-level-j-18-walkthrough/", "J-18")</f>
        <v>J-18</v>
      </c>
      <c r="C20" s="155"/>
      <c r="D20" s="156"/>
      <c r="E20" s="82"/>
      <c r="F20" s="81">
        <v>88509</v>
      </c>
      <c r="G20" s="46"/>
      <c r="H20" s="47"/>
      <c r="I20" s="181">
        <f t="shared" si="0"/>
        <v>0</v>
      </c>
      <c r="J20" s="164" t="s">
        <v>141</v>
      </c>
      <c r="K20" s="161" t="str">
        <f>HYPERLINK("https://www.angrybirdsnest.com/leaderboard/angry-birds-star-wars/episode/path-of-the-jedi/", "Path Of The Jedi Leaderboard")</f>
        <v>Path Of The Jedi Leaderboard</v>
      </c>
      <c r="L20" s="179"/>
      <c r="M20" s="179"/>
      <c r="N20" s="179"/>
      <c r="O20" s="179"/>
      <c r="P20" s="179"/>
    </row>
    <row r="21" spans="1:16" ht="15.75" thickTop="1" x14ac:dyDescent="0.25">
      <c r="A21" s="179"/>
      <c r="B21" s="91" t="str">
        <f>HYPERLINK("https://www.angrybirdsnest.com/angry-birds-star-wars-path-of-the-jedi-level-j-19-walkthrough/", "J-19")</f>
        <v>J-19</v>
      </c>
      <c r="C21" s="157"/>
      <c r="D21" s="158"/>
      <c r="E21" s="84"/>
      <c r="F21" s="83">
        <v>76831</v>
      </c>
      <c r="G21" s="18"/>
      <c r="H21" s="19"/>
      <c r="I21" s="181">
        <f t="shared" si="0"/>
        <v>0</v>
      </c>
      <c r="J21" s="179"/>
      <c r="K21" s="179"/>
      <c r="L21" s="179"/>
      <c r="M21" s="179"/>
      <c r="N21" s="179"/>
      <c r="O21" s="179"/>
      <c r="P21" s="179"/>
    </row>
    <row r="22" spans="1:16" x14ac:dyDescent="0.25">
      <c r="A22" s="179"/>
      <c r="B22" s="90" t="str">
        <f>HYPERLINK("https://www.angrybirdsnest.com/angry-birds-star-wars-path-of-the-jedi-level-j-20-walkthrough/", "J-20")</f>
        <v>J-20</v>
      </c>
      <c r="C22" s="155"/>
      <c r="D22" s="156"/>
      <c r="E22" s="82"/>
      <c r="F22" s="81">
        <v>82255</v>
      </c>
      <c r="G22" s="46"/>
      <c r="H22" s="47"/>
      <c r="I22" s="181">
        <f t="shared" si="0"/>
        <v>0</v>
      </c>
      <c r="J22" s="179"/>
      <c r="K22" s="179"/>
      <c r="L22" s="179"/>
      <c r="M22" s="179"/>
      <c r="N22" s="179"/>
      <c r="O22" s="179"/>
      <c r="P22" s="179"/>
    </row>
    <row r="23" spans="1:16" x14ac:dyDescent="0.25">
      <c r="A23" s="179"/>
      <c r="B23" s="91" t="str">
        <f>HYPERLINK("https://www.angrybirdsnest.com/angry-birds-star-wars-path-of-the-jedi-level-j-21-walkthrough/", "J-21")</f>
        <v>J-21</v>
      </c>
      <c r="C23" s="157"/>
      <c r="D23" s="158"/>
      <c r="E23" s="84"/>
      <c r="F23" s="83">
        <v>76401</v>
      </c>
      <c r="G23" s="18"/>
      <c r="H23" s="19"/>
      <c r="I23" s="181">
        <f t="shared" si="0"/>
        <v>0</v>
      </c>
      <c r="J23" s="179"/>
      <c r="K23" s="179"/>
      <c r="L23" s="179"/>
      <c r="M23" s="179"/>
      <c r="N23" s="179"/>
      <c r="O23" s="179"/>
      <c r="P23" s="179"/>
    </row>
    <row r="24" spans="1:16" x14ac:dyDescent="0.25">
      <c r="A24" s="179"/>
      <c r="B24" s="90" t="str">
        <f>HYPERLINK("https://www.angrybirdsnest.com/angry-birds-star-wars-path-of-the-jedi-level-j-22-walkthrough/", "J-22")</f>
        <v>J-22</v>
      </c>
      <c r="C24" s="155"/>
      <c r="D24" s="156"/>
      <c r="E24" s="82"/>
      <c r="F24" s="81">
        <v>84403</v>
      </c>
      <c r="G24" s="46"/>
      <c r="H24" s="47"/>
      <c r="I24" s="181">
        <f t="shared" si="0"/>
        <v>0</v>
      </c>
      <c r="J24" s="179"/>
      <c r="K24" s="179"/>
      <c r="L24" s="179"/>
      <c r="M24" s="179"/>
      <c r="N24" s="179"/>
      <c r="O24" s="179"/>
      <c r="P24" s="179"/>
    </row>
    <row r="25" spans="1:16" x14ac:dyDescent="0.25">
      <c r="A25" s="179"/>
      <c r="B25" s="170" t="str">
        <f>HYPERLINK("https://www.angrybirdsnest.com/angry-birds-star-wars-path-of-the-jedi-level-j-23-walkthrough/", "J-23")</f>
        <v>J-23</v>
      </c>
      <c r="C25" s="157"/>
      <c r="D25" s="158"/>
      <c r="E25" s="84"/>
      <c r="F25" s="83">
        <v>58772</v>
      </c>
      <c r="G25" s="18"/>
      <c r="H25" s="19"/>
      <c r="I25" s="181">
        <f t="shared" si="0"/>
        <v>0</v>
      </c>
      <c r="J25" s="179"/>
      <c r="K25" s="179"/>
      <c r="L25" s="179"/>
      <c r="M25" s="179"/>
      <c r="N25" s="179"/>
      <c r="O25" s="179"/>
      <c r="P25" s="179"/>
    </row>
    <row r="26" spans="1:16" x14ac:dyDescent="0.25">
      <c r="A26" s="179"/>
      <c r="B26" s="90" t="str">
        <f>HYPERLINK("https://www.angrybirdsnest.com/angry-birds-star-wars-path-of-the-jedi-level-j-24-walkthrough/", "J-24")</f>
        <v>J-24</v>
      </c>
      <c r="C26" s="155"/>
      <c r="D26" s="156"/>
      <c r="E26" s="82"/>
      <c r="F26" s="81">
        <v>57666</v>
      </c>
      <c r="G26" s="46"/>
      <c r="H26" s="47"/>
      <c r="I26" s="181">
        <f t="shared" si="0"/>
        <v>0</v>
      </c>
      <c r="J26" s="179"/>
      <c r="K26" s="179"/>
      <c r="L26" s="179"/>
      <c r="M26" s="179"/>
      <c r="N26" s="179"/>
      <c r="O26" s="179"/>
      <c r="P26" s="179"/>
    </row>
    <row r="27" spans="1:16" x14ac:dyDescent="0.25">
      <c r="A27" s="179"/>
      <c r="B27" s="170" t="str">
        <f>HYPERLINK("https://www.angrybirdsnest.com/angry-birds-star-wars-path-of-the-jedi-level-j-25-walkthrough/", "J-25")</f>
        <v>J-25</v>
      </c>
      <c r="C27" s="157"/>
      <c r="D27" s="158"/>
      <c r="E27" s="84"/>
      <c r="F27" s="83">
        <v>72683</v>
      </c>
      <c r="G27" s="18"/>
      <c r="H27" s="19"/>
      <c r="I27" s="181">
        <f t="shared" si="0"/>
        <v>0</v>
      </c>
      <c r="J27" s="179"/>
      <c r="K27" s="184"/>
      <c r="L27" s="179"/>
      <c r="M27" s="179"/>
      <c r="N27" s="179"/>
      <c r="O27" s="179"/>
      <c r="P27" s="179"/>
    </row>
    <row r="28" spans="1:16" x14ac:dyDescent="0.25">
      <c r="A28" s="179"/>
      <c r="B28" s="90" t="str">
        <f>HYPERLINK("https://www.angrybirdsnest.com/angry-birds-star-wars-path-of-the-jedi-level-j-26-walkthrough/", "J-26")</f>
        <v>J-26</v>
      </c>
      <c r="C28" s="155"/>
      <c r="D28" s="156"/>
      <c r="E28" s="82"/>
      <c r="F28" s="81">
        <v>76015</v>
      </c>
      <c r="G28" s="46"/>
      <c r="H28" s="47"/>
      <c r="I28" s="181">
        <f t="shared" si="0"/>
        <v>0</v>
      </c>
      <c r="J28" s="179"/>
      <c r="K28" s="179"/>
      <c r="L28" s="179"/>
      <c r="M28" s="179"/>
      <c r="N28" s="179"/>
      <c r="O28" s="179"/>
      <c r="P28" s="179"/>
    </row>
    <row r="29" spans="1:16" x14ac:dyDescent="0.25">
      <c r="A29" s="179"/>
      <c r="B29" s="170" t="str">
        <f>HYPERLINK("https://www.angrybirdsnest.com/angry-birds-star-wars-path-of-the-jedi-level-j-27-walkthrough/", "J-27")</f>
        <v>J-27</v>
      </c>
      <c r="C29" s="157"/>
      <c r="D29" s="158"/>
      <c r="E29" s="84"/>
      <c r="F29" s="83">
        <v>66715</v>
      </c>
      <c r="G29" s="18"/>
      <c r="H29" s="47" t="s">
        <v>133</v>
      </c>
      <c r="I29" s="181">
        <f t="shared" si="0"/>
        <v>0</v>
      </c>
      <c r="J29" s="179"/>
      <c r="K29" s="179"/>
      <c r="L29" s="179"/>
      <c r="M29" s="179"/>
      <c r="N29" s="179"/>
      <c r="O29" s="179"/>
      <c r="P29" s="179"/>
    </row>
    <row r="30" spans="1:16" x14ac:dyDescent="0.25">
      <c r="A30" s="179"/>
      <c r="B30" s="90" t="str">
        <f>HYPERLINK("https://www.angrybirdsnest.com/angry-birds-star-wars-path-of-the-jedi-level-j-28-walkthrough/", "J-28")</f>
        <v>J-28</v>
      </c>
      <c r="C30" s="155"/>
      <c r="D30" s="156"/>
      <c r="E30" s="82"/>
      <c r="F30" s="81">
        <v>72176</v>
      </c>
      <c r="G30" s="46"/>
      <c r="H30" s="47"/>
      <c r="I30" s="181">
        <f t="shared" si="0"/>
        <v>0</v>
      </c>
      <c r="J30" s="179"/>
      <c r="K30" s="179"/>
      <c r="L30" s="179"/>
      <c r="M30" s="179"/>
      <c r="N30" s="179"/>
      <c r="O30" s="179"/>
      <c r="P30" s="179"/>
    </row>
    <row r="31" spans="1:16" x14ac:dyDescent="0.25">
      <c r="A31" s="179"/>
      <c r="B31" s="91" t="str">
        <f>HYPERLINK("https://www.angrybirdsnest.com/angry-birds-star-wars-path-of-the-jedi-level-j-29-walkthrough/", "J-29")</f>
        <v>J-29</v>
      </c>
      <c r="C31" s="157"/>
      <c r="D31" s="158"/>
      <c r="E31" s="84"/>
      <c r="F31" s="83">
        <v>78569</v>
      </c>
      <c r="G31" s="18"/>
      <c r="H31" s="19"/>
      <c r="I31" s="181">
        <f t="shared" si="0"/>
        <v>0</v>
      </c>
      <c r="J31" s="179"/>
      <c r="K31" s="179"/>
      <c r="L31" s="179"/>
      <c r="M31" s="179"/>
      <c r="N31" s="179"/>
      <c r="O31" s="179"/>
      <c r="P31" s="179"/>
    </row>
    <row r="32" spans="1:16" x14ac:dyDescent="0.25">
      <c r="A32" s="179"/>
      <c r="B32" s="90" t="str">
        <f>HYPERLINK("https://www.angrybirdsnest.com/angry-birds-star-wars-path-of-the-jedi-level-j-30-walkthrough/", "J-30")</f>
        <v>J-30</v>
      </c>
      <c r="C32" s="155"/>
      <c r="D32" s="156"/>
      <c r="E32" s="82"/>
      <c r="F32" s="81">
        <v>63779</v>
      </c>
      <c r="G32" s="46"/>
      <c r="H32" s="47"/>
      <c r="I32" s="181">
        <f t="shared" si="0"/>
        <v>0</v>
      </c>
      <c r="J32" s="179"/>
      <c r="K32" s="179"/>
      <c r="L32" s="179"/>
      <c r="M32" s="179"/>
      <c r="N32" s="179"/>
      <c r="O32" s="179"/>
      <c r="P32" s="179"/>
    </row>
    <row r="33" spans="1:16" x14ac:dyDescent="0.25">
      <c r="A33" s="179"/>
      <c r="B33" s="170" t="str">
        <f>HYPERLINK("https://www.angrybirdsnest.com/angry-birds-star-wars-path-of-the-jedi-level-j-31-walkthrough/", "J-31")</f>
        <v>J-31</v>
      </c>
      <c r="C33" s="157"/>
      <c r="D33" s="158"/>
      <c r="E33" s="85"/>
      <c r="F33" s="86">
        <v>70928</v>
      </c>
      <c r="G33" s="48"/>
      <c r="H33" s="19"/>
      <c r="I33" s="181">
        <f t="shared" si="0"/>
        <v>0</v>
      </c>
      <c r="J33" s="179"/>
      <c r="K33" s="179"/>
      <c r="L33" s="179"/>
      <c r="M33" s="179"/>
      <c r="N33" s="179"/>
      <c r="O33" s="179"/>
      <c r="P33" s="179"/>
    </row>
    <row r="34" spans="1:16" x14ac:dyDescent="0.25">
      <c r="A34" s="179"/>
      <c r="B34" s="90" t="str">
        <f>HYPERLINK("https://www.angrybirdsnest.com/angry-birds-star-wars-path-of-the-jedi-level-j-32-walkthrough/", "J-32")</f>
        <v>J-32</v>
      </c>
      <c r="C34" s="155"/>
      <c r="D34" s="156"/>
      <c r="E34" s="82"/>
      <c r="F34" s="81">
        <v>73773</v>
      </c>
      <c r="G34" s="46"/>
      <c r="H34" s="47"/>
      <c r="I34" s="181">
        <f t="shared" si="0"/>
        <v>0</v>
      </c>
      <c r="J34" s="179"/>
      <c r="K34" s="179"/>
      <c r="L34" s="179"/>
      <c r="M34" s="179"/>
      <c r="N34" s="179"/>
      <c r="O34" s="179"/>
      <c r="P34" s="179"/>
    </row>
    <row r="35" spans="1:16" x14ac:dyDescent="0.25">
      <c r="A35" s="179"/>
      <c r="B35" s="91" t="str">
        <f>HYPERLINK("https://www.angrybirdsnest.com/angry-birds-star-wars-path-of-the-jedi-level-j-33-walkthrough/", "J-33")</f>
        <v>J-33</v>
      </c>
      <c r="C35" s="157"/>
      <c r="D35" s="158"/>
      <c r="E35" s="84"/>
      <c r="F35" s="83">
        <v>123272</v>
      </c>
      <c r="G35" s="18"/>
      <c r="H35" s="19"/>
      <c r="I35" s="181">
        <f t="shared" si="0"/>
        <v>0</v>
      </c>
      <c r="J35" s="179"/>
      <c r="K35" s="179"/>
      <c r="L35" s="179"/>
      <c r="M35" s="179"/>
      <c r="N35" s="179"/>
      <c r="O35" s="179"/>
      <c r="P35" s="179"/>
    </row>
    <row r="36" spans="1:16" x14ac:dyDescent="0.25">
      <c r="A36" s="179"/>
      <c r="B36" s="90" t="str">
        <f>HYPERLINK("https://www.angrybirdsnest.com/angry-birds-star-wars-path-of-the-jedi-level-j-34-walkthrough/", "J-34")</f>
        <v>J-34</v>
      </c>
      <c r="C36" s="155"/>
      <c r="D36" s="156"/>
      <c r="E36" s="82"/>
      <c r="F36" s="81">
        <v>91913</v>
      </c>
      <c r="G36" s="46"/>
      <c r="H36" s="47"/>
      <c r="I36" s="181">
        <f t="shared" si="0"/>
        <v>0</v>
      </c>
      <c r="J36" s="179"/>
      <c r="K36" s="179"/>
      <c r="L36" s="179"/>
      <c r="M36" s="179"/>
      <c r="N36" s="179"/>
      <c r="O36" s="179"/>
      <c r="P36" s="179"/>
    </row>
    <row r="37" spans="1:16" x14ac:dyDescent="0.25">
      <c r="A37" s="179"/>
      <c r="B37" s="91" t="str">
        <f>HYPERLINK("https://www.angrybirdsnest.com/angry-birds-star-wars-path-of-the-jedi-level-j-35-walkthrough/", "J-35")</f>
        <v>J-35</v>
      </c>
      <c r="C37" s="157"/>
      <c r="D37" s="158"/>
      <c r="E37" s="84"/>
      <c r="F37" s="83">
        <v>160087</v>
      </c>
      <c r="G37" s="18"/>
      <c r="H37" s="19"/>
      <c r="I37" s="181">
        <f t="shared" si="0"/>
        <v>0</v>
      </c>
      <c r="J37" s="179"/>
      <c r="K37" s="179"/>
      <c r="L37" s="179"/>
      <c r="M37" s="179"/>
      <c r="N37" s="179"/>
      <c r="O37" s="179"/>
      <c r="P37" s="179"/>
    </row>
    <row r="38" spans="1:16" x14ac:dyDescent="0.25">
      <c r="A38" s="179"/>
      <c r="B38" s="178" t="str">
        <f>HYPERLINK("https://www.angrybirdsnest.com/angry-birds-star-wars-path-of-the-jedi-level-j-36-walkthrough/", "J-36")</f>
        <v>J-36</v>
      </c>
      <c r="C38" s="155"/>
      <c r="D38" s="156"/>
      <c r="E38" s="82"/>
      <c r="F38" s="81">
        <v>104198</v>
      </c>
      <c r="G38" s="46"/>
      <c r="H38" s="47"/>
      <c r="I38" s="181">
        <f t="shared" si="0"/>
        <v>0</v>
      </c>
      <c r="J38" s="179"/>
      <c r="K38" s="179"/>
      <c r="L38" s="179"/>
      <c r="M38" s="179"/>
      <c r="N38" s="179"/>
      <c r="O38" s="179"/>
      <c r="P38" s="179"/>
    </row>
    <row r="39" spans="1:16" x14ac:dyDescent="0.25">
      <c r="A39" s="179"/>
      <c r="B39" s="91" t="str">
        <f>HYPERLINK("https://www.angrybirdsnest.com/angry-birds-star-wars-path-of-the-jedi-level-j-37-walkthrough/", "J-37")</f>
        <v>J-37</v>
      </c>
      <c r="C39" s="157"/>
      <c r="D39" s="158"/>
      <c r="E39" s="84"/>
      <c r="F39" s="83">
        <v>66709</v>
      </c>
      <c r="G39" s="18"/>
      <c r="H39" s="19"/>
      <c r="I39" s="181">
        <f t="shared" si="0"/>
        <v>0</v>
      </c>
      <c r="J39" s="183"/>
      <c r="K39" s="179"/>
      <c r="L39" s="179"/>
      <c r="M39" s="179"/>
      <c r="N39" s="179"/>
      <c r="O39" s="179"/>
      <c r="P39" s="179"/>
    </row>
    <row r="40" spans="1:16" x14ac:dyDescent="0.25">
      <c r="A40" s="179"/>
      <c r="B40" s="90" t="str">
        <f>HYPERLINK("https://www.angrybirdsnest.com/angry-birds-star-wars-path-of-the-jedi-level-j-38-walkthrough/", "J-38")</f>
        <v>J-38</v>
      </c>
      <c r="C40" s="155"/>
      <c r="D40" s="156"/>
      <c r="E40" s="82"/>
      <c r="F40" s="81">
        <v>67279</v>
      </c>
      <c r="G40" s="46"/>
      <c r="H40" s="47"/>
      <c r="I40" s="181">
        <f t="shared" si="0"/>
        <v>0</v>
      </c>
      <c r="J40" s="179"/>
      <c r="K40" s="179"/>
      <c r="L40" s="179"/>
      <c r="M40" s="179"/>
      <c r="N40" s="179"/>
      <c r="O40" s="179"/>
      <c r="P40" s="179"/>
    </row>
    <row r="41" spans="1:16" x14ac:dyDescent="0.25">
      <c r="A41" s="179"/>
      <c r="B41" s="91" t="str">
        <f>HYPERLINK("https://www.angrybirdsnest.com/angry-birds-star-wars-path-of-the-jedi-level-j-39-walkthrough/", "J-39")</f>
        <v>J-39</v>
      </c>
      <c r="C41" s="157"/>
      <c r="D41" s="158"/>
      <c r="E41" s="84"/>
      <c r="F41" s="83">
        <v>88114</v>
      </c>
      <c r="G41" s="18"/>
      <c r="H41" s="19"/>
      <c r="I41" s="181">
        <f t="shared" si="0"/>
        <v>0</v>
      </c>
      <c r="J41" s="179"/>
      <c r="K41" s="179"/>
      <c r="L41" s="179"/>
      <c r="M41" s="179"/>
      <c r="N41" s="179"/>
      <c r="O41" s="179"/>
      <c r="P41" s="179"/>
    </row>
    <row r="42" spans="1:16" ht="15.75" thickBot="1" x14ac:dyDescent="0.3">
      <c r="A42" s="179"/>
      <c r="B42" s="92" t="str">
        <f>HYPERLINK("https://www.angrybirdsnest.com/angry-birds-star-wars-path-of-the-jedi-level-j-40-walkthrough/", "J-40")</f>
        <v>J-40</v>
      </c>
      <c r="C42" s="159"/>
      <c r="D42" s="160"/>
      <c r="E42" s="87"/>
      <c r="F42" s="88">
        <v>97294</v>
      </c>
      <c r="G42" s="46"/>
      <c r="H42" s="47"/>
      <c r="I42" s="181">
        <f t="shared" si="0"/>
        <v>0</v>
      </c>
      <c r="J42" s="179"/>
      <c r="K42" s="179"/>
      <c r="L42" s="179"/>
      <c r="M42" s="179"/>
      <c r="N42" s="179"/>
      <c r="O42" s="179"/>
      <c r="P42" s="179"/>
    </row>
    <row r="43" spans="1:16" ht="15.75" thickBot="1" x14ac:dyDescent="0.3">
      <c r="A43" s="179"/>
      <c r="B43" s="150" t="s">
        <v>91</v>
      </c>
      <c r="C43" s="50">
        <f t="shared" ref="C43:D43" si="1">SUM(C3:C42)</f>
        <v>0</v>
      </c>
      <c r="D43" s="50">
        <f t="shared" si="1"/>
        <v>0</v>
      </c>
      <c r="E43" s="50">
        <f>SUM(E3:E42)</f>
        <v>0</v>
      </c>
      <c r="F43" s="50">
        <f>SUM(F3:F42)</f>
        <v>3224507</v>
      </c>
      <c r="G43" s="148"/>
      <c r="H43" s="57" t="s">
        <v>17</v>
      </c>
      <c r="I43" s="183"/>
      <c r="J43" s="179"/>
      <c r="K43" s="179"/>
      <c r="L43" s="179"/>
      <c r="M43" s="179"/>
      <c r="N43" s="179"/>
      <c r="O43" s="179"/>
      <c r="P43" s="179"/>
    </row>
    <row r="44" spans="1:16" ht="16.5" thickTop="1" thickBot="1" x14ac:dyDescent="0.3">
      <c r="A44" s="179"/>
      <c r="B44" s="151" t="s">
        <v>21</v>
      </c>
      <c r="C44" s="49">
        <f>SUM(C43-H44)</f>
        <v>-3250000</v>
      </c>
      <c r="D44" s="49">
        <f>SUM(D43-H44)</f>
        <v>-3250000</v>
      </c>
      <c r="E44" s="49">
        <f>SUM(E43-H44)</f>
        <v>-3250000</v>
      </c>
      <c r="F44" s="49">
        <f>SUM(F43-H44)</f>
        <v>-25493</v>
      </c>
      <c r="G44" s="149"/>
      <c r="H44" s="58">
        <v>3250000</v>
      </c>
      <c r="I44" s="191">
        <f>SUM(I3:I42)</f>
        <v>0</v>
      </c>
      <c r="J44" s="179"/>
      <c r="K44" s="179"/>
      <c r="L44" s="179"/>
      <c r="M44" s="179"/>
      <c r="N44" s="179"/>
      <c r="O44" s="179"/>
      <c r="P44" s="179"/>
    </row>
    <row r="45" spans="1:16" ht="15.75" thickTop="1" x14ac:dyDescent="0.25">
      <c r="A45" s="179"/>
      <c r="B45" s="180"/>
      <c r="C45" s="181"/>
      <c r="D45" s="181"/>
      <c r="E45" s="181"/>
      <c r="F45" s="181"/>
      <c r="G45" s="179"/>
      <c r="H45" s="179"/>
      <c r="I45" s="179"/>
      <c r="J45" s="179"/>
      <c r="K45" s="179"/>
      <c r="L45" s="179"/>
      <c r="M45" s="179"/>
      <c r="N45" s="179"/>
      <c r="O45" s="179"/>
      <c r="P45" s="179"/>
    </row>
    <row r="46" spans="1:16" x14ac:dyDescent="0.25">
      <c r="A46" s="179"/>
      <c r="B46" s="182"/>
      <c r="C46" s="183"/>
      <c r="D46" s="181"/>
      <c r="E46" s="181"/>
      <c r="F46" s="181"/>
      <c r="G46" s="179"/>
      <c r="H46" s="179"/>
      <c r="I46" s="179"/>
      <c r="J46" s="179"/>
      <c r="K46" s="179"/>
      <c r="L46" s="179"/>
      <c r="M46" s="179"/>
      <c r="N46" s="179"/>
      <c r="O46" s="179"/>
      <c r="P46" s="179"/>
    </row>
    <row r="47" spans="1:16" x14ac:dyDescent="0.25">
      <c r="A47" s="179"/>
      <c r="B47" s="180"/>
      <c r="C47" s="181"/>
      <c r="D47" s="181"/>
      <c r="E47" s="181"/>
      <c r="F47" s="181"/>
      <c r="G47" s="179"/>
      <c r="H47" s="179"/>
      <c r="I47" s="179"/>
      <c r="J47" s="179"/>
      <c r="K47" s="179"/>
      <c r="L47" s="179"/>
      <c r="M47" s="179"/>
      <c r="N47" s="179"/>
      <c r="O47" s="179"/>
      <c r="P47" s="179"/>
    </row>
    <row r="48" spans="1:16" x14ac:dyDescent="0.25">
      <c r="A48" s="179"/>
      <c r="B48" s="180"/>
      <c r="C48" s="181"/>
      <c r="D48" s="181"/>
      <c r="E48" s="181"/>
      <c r="F48" s="181"/>
      <c r="G48" s="179"/>
      <c r="H48" s="179"/>
      <c r="I48" s="179"/>
      <c r="J48" s="179"/>
      <c r="K48" s="179"/>
      <c r="L48" s="179"/>
      <c r="M48" s="179"/>
      <c r="N48" s="179"/>
      <c r="O48" s="179"/>
      <c r="P48" s="179"/>
    </row>
    <row r="49" spans="1:16" x14ac:dyDescent="0.25">
      <c r="A49" s="179"/>
      <c r="B49" s="180"/>
      <c r="C49" s="181"/>
      <c r="D49" s="181"/>
      <c r="E49" s="181"/>
      <c r="F49" s="181"/>
      <c r="G49" s="179"/>
      <c r="H49" s="179"/>
      <c r="I49" s="179"/>
      <c r="J49" s="179"/>
      <c r="K49" s="179"/>
      <c r="L49" s="179"/>
      <c r="M49" s="179"/>
      <c r="N49" s="179"/>
      <c r="O49" s="179"/>
      <c r="P49" s="179"/>
    </row>
    <row r="50" spans="1:16" x14ac:dyDescent="0.25">
      <c r="A50" s="179"/>
      <c r="B50" s="180"/>
      <c r="C50" s="181"/>
      <c r="D50" s="181"/>
      <c r="E50" s="181"/>
      <c r="F50" s="181"/>
      <c r="G50" s="179"/>
      <c r="H50" s="179"/>
      <c r="I50" s="179"/>
      <c r="J50" s="179"/>
      <c r="K50" s="179"/>
      <c r="L50" s="179"/>
      <c r="M50" s="179"/>
      <c r="N50" s="179"/>
      <c r="O50" s="179"/>
      <c r="P50" s="179"/>
    </row>
    <row r="51" spans="1:16" x14ac:dyDescent="0.25">
      <c r="A51" s="179"/>
      <c r="B51" s="180"/>
      <c r="C51" s="181"/>
      <c r="D51" s="181"/>
      <c r="E51" s="181"/>
      <c r="F51" s="181"/>
      <c r="G51" s="179"/>
      <c r="H51" s="179"/>
      <c r="I51" s="179"/>
      <c r="J51" s="179"/>
      <c r="K51" s="179"/>
      <c r="L51" s="179"/>
      <c r="M51" s="179"/>
      <c r="N51" s="179"/>
      <c r="O51" s="179"/>
      <c r="P51" s="179"/>
    </row>
    <row r="52" spans="1:16" x14ac:dyDescent="0.25">
      <c r="A52" s="179"/>
      <c r="B52" s="180"/>
      <c r="C52" s="181"/>
      <c r="D52" s="181"/>
      <c r="E52" s="181"/>
      <c r="F52" s="181"/>
      <c r="G52" s="179"/>
      <c r="H52" s="179"/>
      <c r="I52" s="179"/>
      <c r="J52" s="179"/>
      <c r="K52" s="179"/>
      <c r="L52" s="179"/>
      <c r="M52" s="179"/>
      <c r="N52" s="179"/>
      <c r="O52" s="179"/>
      <c r="P52" s="179"/>
    </row>
    <row r="53" spans="1:16" x14ac:dyDescent="0.25">
      <c r="A53" s="179"/>
      <c r="B53" s="180"/>
      <c r="C53" s="181"/>
      <c r="D53" s="181"/>
      <c r="E53" s="181"/>
      <c r="F53" s="181"/>
      <c r="G53" s="179"/>
      <c r="H53" s="179"/>
      <c r="I53" s="179"/>
      <c r="J53" s="179"/>
      <c r="K53" s="179"/>
      <c r="L53" s="179"/>
      <c r="M53" s="179"/>
      <c r="N53" s="179"/>
      <c r="O53" s="179"/>
      <c r="P53" s="179"/>
    </row>
    <row r="54" spans="1:16" ht="174.75" customHeight="1" x14ac:dyDescent="0.25">
      <c r="A54" s="179"/>
      <c r="B54" s="180"/>
      <c r="C54" s="181"/>
      <c r="D54" s="181"/>
      <c r="E54" s="181"/>
      <c r="F54" s="181"/>
      <c r="G54" s="179"/>
      <c r="H54" s="179"/>
      <c r="I54" s="179"/>
      <c r="J54" s="179"/>
      <c r="K54" s="179"/>
      <c r="L54" s="179"/>
      <c r="M54" s="179"/>
      <c r="N54" s="179"/>
      <c r="O54" s="179"/>
      <c r="P54" s="179"/>
    </row>
    <row r="55" spans="1:16" x14ac:dyDescent="0.25">
      <c r="A55" s="179"/>
    </row>
    <row r="56" spans="1:16" x14ac:dyDescent="0.25">
      <c r="A56" s="179"/>
    </row>
  </sheetData>
  <mergeCells count="11">
    <mergeCell ref="J13:K13"/>
    <mergeCell ref="B1:K1"/>
    <mergeCell ref="F2:G2"/>
    <mergeCell ref="J2:K2"/>
    <mergeCell ref="J11:K11"/>
    <mergeCell ref="J12:K12"/>
    <mergeCell ref="J14:K14"/>
    <mergeCell ref="J15:K15"/>
    <mergeCell ref="J17:K17"/>
    <mergeCell ref="J18:K18"/>
    <mergeCell ref="J19:K19"/>
  </mergeCells>
  <conditionalFormatting sqref="C3:C42">
    <cfRule type="expression" dxfId="68" priority="5" stopIfTrue="1">
      <formula>NOT($C3&lt;&gt;"")</formula>
    </cfRule>
    <cfRule type="expression" dxfId="67" priority="7" stopIfTrue="1">
      <formula>$C3&gt;$F3+4000</formula>
    </cfRule>
    <cfRule type="expression" dxfId="66" priority="13" stopIfTrue="1">
      <formula>$C3&lt;$F3-3000</formula>
    </cfRule>
    <cfRule type="expression" dxfId="65" priority="20" stopIfTrue="1">
      <formula>$C3&lt;$F3-2000</formula>
    </cfRule>
    <cfRule type="expression" dxfId="64" priority="21" stopIfTrue="1">
      <formula>$C3&lt;$F3-1000</formula>
    </cfRule>
    <cfRule type="expression" dxfId="63" priority="22" stopIfTrue="1">
      <formula>$C3&gt;$F3</formula>
    </cfRule>
  </conditionalFormatting>
  <conditionalFormatting sqref="D3:D42">
    <cfRule type="expression" dxfId="62" priority="4" stopIfTrue="1">
      <formula>NOT($D3&lt;&gt;"")</formula>
    </cfRule>
    <cfRule type="expression" dxfId="61" priority="8" stopIfTrue="1">
      <formula>$D3&gt;$F3+4000</formula>
    </cfRule>
    <cfRule type="expression" dxfId="60" priority="12" stopIfTrue="1">
      <formula>$D3&lt;$F3-3000</formula>
    </cfRule>
    <cfRule type="expression" dxfId="59" priority="17" stopIfTrue="1">
      <formula>$D3&lt;$F3-2000</formula>
    </cfRule>
    <cfRule type="expression" dxfId="58" priority="18" stopIfTrue="1">
      <formula>$D3&lt;$F3-1000</formula>
    </cfRule>
    <cfRule type="expression" dxfId="57" priority="19" stopIfTrue="1">
      <formula>$D3&gt;$F3</formula>
    </cfRule>
  </conditionalFormatting>
  <conditionalFormatting sqref="E3:E42">
    <cfRule type="expression" dxfId="56" priority="3" stopIfTrue="1">
      <formula>NOT($E3&lt;&gt;"")</formula>
    </cfRule>
    <cfRule type="expression" dxfId="55" priority="6" stopIfTrue="1">
      <formula>$E3&gt;$F3+4000</formula>
    </cfRule>
    <cfRule type="expression" dxfId="54" priority="11" stopIfTrue="1">
      <formula>$E3&lt;$F3-3000</formula>
    </cfRule>
    <cfRule type="expression" dxfId="53" priority="14" stopIfTrue="1">
      <formula>$E3&lt;$F3-2000</formula>
    </cfRule>
    <cfRule type="expression" dxfId="52" priority="15" stopIfTrue="1">
      <formula>$E3&lt;$F3-1000</formula>
    </cfRule>
    <cfRule type="expression" dxfId="51" priority="16" stopIfTrue="1">
      <formula>$E3&gt;$F3</formula>
    </cfRule>
  </conditionalFormatting>
  <conditionalFormatting sqref="C43:F43">
    <cfRule type="cellIs" dxfId="50" priority="23" stopIfTrue="1" operator="greaterThan">
      <formula>$H$44</formula>
    </cfRule>
    <cfRule type="cellIs" dxfId="49" priority="24" stopIfTrue="1" operator="lessThan">
      <formula>$H$44</formula>
    </cfRule>
  </conditionalFormatting>
  <conditionalFormatting sqref="C44:F44">
    <cfRule type="cellIs" dxfId="48" priority="9" operator="lessThan">
      <formula>0</formula>
    </cfRule>
    <cfRule type="cellIs" dxfId="47" priority="10" operator="greaterThan">
      <formula>0</formula>
    </cfRule>
  </conditionalFormatting>
  <conditionalFormatting sqref="J10">
    <cfRule type="expression" dxfId="46" priority="2">
      <formula>NOT($J10&lt;&gt;"")</formula>
    </cfRule>
  </conditionalFormatting>
  <conditionalFormatting sqref="I44">
    <cfRule type="dataBar" priority="1">
      <dataBar>
        <cfvo type="num" val="0"/>
        <cfvo type="num" val="25392"/>
        <color rgb="FF638EC6"/>
      </dataBar>
      <extLst>
        <ext xmlns:x14="http://schemas.microsoft.com/office/spreadsheetml/2009/9/main" uri="{B025F937-C7B1-47D3-B67F-A62EFF666E3E}">
          <x14:id>{A4023B02-A7C7-4984-96DA-D7455EAA0830}</x14:id>
        </ext>
      </extLst>
    </cfRule>
  </conditionalFormatting>
  <hyperlinks>
    <hyperlink ref="J18:K18" location="'Trophy Trackers'!A1" display="Trophy Trackers"/>
  </hyperlink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023B02-A7C7-4984-96DA-D7455EAA0830}">
            <x14:dataBar minLength="0" maxLength="100" border="1" negativeBarBorderColorSameAsPositive="0">
              <x14:cfvo type="num">
                <xm:f>0</xm:f>
              </x14:cfvo>
              <x14:cfvo type="num">
                <xm:f>25392</xm:f>
              </x14:cfvo>
              <x14:borderColor rgb="FF638EC6"/>
              <x14:negativeFillColor rgb="FFFF0000"/>
              <x14:negativeBorderColor rgb="FFFF0000"/>
              <x14:axisColor rgb="FF000000"/>
            </x14:dataBar>
          </x14:cfRule>
          <xm:sqref>I44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R36"/>
  <sheetViews>
    <sheetView workbookViewId="0">
      <selection activeCell="C3" sqref="C3"/>
    </sheetView>
  </sheetViews>
  <sheetFormatPr defaultRowHeight="15" x14ac:dyDescent="0.25"/>
  <cols>
    <col min="1" max="1" width="3.5703125" customWidth="1"/>
    <col min="2" max="2" width="11.85546875" style="1" customWidth="1"/>
    <col min="3" max="3" width="10.85546875" style="2" bestFit="1" customWidth="1"/>
    <col min="4" max="4" width="11.28515625" style="2" bestFit="1" customWidth="1"/>
    <col min="5" max="5" width="10.85546875" style="2" bestFit="1" customWidth="1"/>
    <col min="6" max="6" width="21.28515625" style="2" customWidth="1"/>
    <col min="7" max="7" width="3.5703125" customWidth="1"/>
    <col min="8" max="8" width="11" customWidth="1"/>
    <col min="10" max="10" width="20.85546875" customWidth="1"/>
    <col min="11" max="11" width="69.140625" customWidth="1"/>
    <col min="12" max="12" width="3.5703125" customWidth="1"/>
    <col min="16" max="16" width="98.7109375" customWidth="1"/>
  </cols>
  <sheetData>
    <row r="1" spans="1:16" ht="27" thickBot="1" x14ac:dyDescent="0.45">
      <c r="A1" s="185"/>
      <c r="B1" s="275" t="s">
        <v>130</v>
      </c>
      <c r="C1" s="275"/>
      <c r="D1" s="275"/>
      <c r="E1" s="275"/>
      <c r="F1" s="275"/>
      <c r="G1" s="275"/>
      <c r="H1" s="275"/>
      <c r="I1" s="275"/>
      <c r="J1" s="275"/>
      <c r="K1" s="275"/>
      <c r="L1" s="185"/>
      <c r="M1" s="185"/>
      <c r="N1" s="185"/>
      <c r="O1" s="185"/>
      <c r="P1" s="185"/>
    </row>
    <row r="2" spans="1:16" s="12" customFormat="1" ht="15.75" thickTop="1" x14ac:dyDescent="0.25">
      <c r="A2" s="185"/>
      <c r="B2" s="93" t="s">
        <v>13</v>
      </c>
      <c r="C2" s="60" t="s">
        <v>14</v>
      </c>
      <c r="D2" s="61" t="s">
        <v>15</v>
      </c>
      <c r="E2" s="62" t="s">
        <v>16</v>
      </c>
      <c r="F2" s="261" t="s">
        <v>134</v>
      </c>
      <c r="G2" s="261"/>
      <c r="H2" s="45" t="s">
        <v>131</v>
      </c>
      <c r="I2" s="186"/>
      <c r="J2" s="254" t="s">
        <v>104</v>
      </c>
      <c r="K2" s="255"/>
      <c r="L2" s="185"/>
      <c r="M2" s="185"/>
      <c r="N2" s="185"/>
      <c r="O2" s="185"/>
      <c r="P2" s="185"/>
    </row>
    <row r="3" spans="1:16" x14ac:dyDescent="0.25">
      <c r="A3" s="185"/>
      <c r="B3" s="89" t="str">
        <f>HYPERLINK("https://www.youtube.com/watch?v=ZyQWgokEklQ", "E-1")</f>
        <v>E-1</v>
      </c>
      <c r="C3" s="153"/>
      <c r="D3" s="154"/>
      <c r="E3" s="80"/>
      <c r="F3" s="79">
        <v>115760</v>
      </c>
      <c r="G3" s="18"/>
      <c r="H3" s="19">
        <v>115000</v>
      </c>
      <c r="I3" s="185"/>
      <c r="J3" s="63" t="s">
        <v>96</v>
      </c>
      <c r="K3" s="64" t="s">
        <v>106</v>
      </c>
      <c r="L3" s="185"/>
      <c r="M3" s="185"/>
      <c r="N3" s="185"/>
      <c r="O3" s="185"/>
      <c r="P3" s="185"/>
    </row>
    <row r="4" spans="1:16" x14ac:dyDescent="0.25">
      <c r="A4" s="185"/>
      <c r="B4" s="90" t="str">
        <f>HYPERLINK("https://www.youtube.com/watch?v=OEkoOZnUMgM", "E-2")</f>
        <v>E-2</v>
      </c>
      <c r="C4" s="155"/>
      <c r="D4" s="156"/>
      <c r="E4" s="82"/>
      <c r="F4" s="81">
        <v>61750</v>
      </c>
      <c r="G4" s="46"/>
      <c r="H4" s="47"/>
      <c r="I4" s="185"/>
      <c r="J4" s="77" t="s">
        <v>105</v>
      </c>
      <c r="K4" s="78" t="s">
        <v>125</v>
      </c>
      <c r="L4" s="185"/>
      <c r="M4" s="185"/>
      <c r="N4" s="185"/>
      <c r="O4" s="185"/>
      <c r="P4" s="185"/>
    </row>
    <row r="5" spans="1:16" x14ac:dyDescent="0.25">
      <c r="A5" s="185"/>
      <c r="B5" s="91" t="str">
        <f>HYPERLINK("https://www.youtube.com/watch?v=pqS8AiAhVcg", "E-3")</f>
        <v>E-3</v>
      </c>
      <c r="C5" s="157"/>
      <c r="D5" s="158"/>
      <c r="E5" s="85"/>
      <c r="F5" s="86">
        <v>97300</v>
      </c>
      <c r="G5" s="48"/>
      <c r="H5" s="19"/>
      <c r="I5" s="185"/>
      <c r="J5" s="75" t="s">
        <v>100</v>
      </c>
      <c r="K5" s="76" t="s">
        <v>117</v>
      </c>
      <c r="L5" s="185"/>
      <c r="M5" s="185"/>
      <c r="N5" s="185"/>
      <c r="O5" s="185"/>
      <c r="P5" s="185"/>
    </row>
    <row r="6" spans="1:16" x14ac:dyDescent="0.25">
      <c r="A6" s="185"/>
      <c r="B6" s="90" t="str">
        <f>HYPERLINK("https://www.youtube.com/watch?v=b-FA6iGERT4", "E-4")</f>
        <v>E-4</v>
      </c>
      <c r="C6" s="155"/>
      <c r="D6" s="156"/>
      <c r="E6" s="82"/>
      <c r="F6" s="81">
        <v>100810</v>
      </c>
      <c r="G6" s="46"/>
      <c r="H6" s="47">
        <v>99000</v>
      </c>
      <c r="I6" s="185"/>
      <c r="J6" s="59" t="s">
        <v>97</v>
      </c>
      <c r="K6" s="103" t="s">
        <v>137</v>
      </c>
      <c r="L6" s="185"/>
      <c r="M6" s="185"/>
      <c r="N6" s="185"/>
      <c r="O6" s="185"/>
      <c r="P6" s="185"/>
    </row>
    <row r="7" spans="1:16" x14ac:dyDescent="0.25">
      <c r="A7" s="185"/>
      <c r="B7" s="91" t="str">
        <f>HYPERLINK("https://www.youtube.com/watch?v=1cj20uCg6X0", "E-5")</f>
        <v>E-5</v>
      </c>
      <c r="C7" s="157"/>
      <c r="D7" s="158"/>
      <c r="E7" s="84"/>
      <c r="F7" s="83">
        <v>108920</v>
      </c>
      <c r="G7" s="18"/>
      <c r="H7" s="19">
        <v>106000</v>
      </c>
      <c r="I7" s="185"/>
      <c r="J7" s="73" t="s">
        <v>99</v>
      </c>
      <c r="K7" s="74" t="s">
        <v>138</v>
      </c>
      <c r="L7" s="185"/>
      <c r="M7" s="185"/>
      <c r="N7" s="185"/>
      <c r="O7" s="185"/>
      <c r="P7" s="185"/>
    </row>
    <row r="8" spans="1:16" x14ac:dyDescent="0.25">
      <c r="A8" s="185"/>
      <c r="B8" s="90" t="str">
        <f>HYPERLINK("https://www.youtube.com/watch?v=3YhrUq8cMwk", "E-6")</f>
        <v>E-6</v>
      </c>
      <c r="C8" s="155"/>
      <c r="D8" s="156"/>
      <c r="E8" s="82"/>
      <c r="F8" s="81">
        <v>100940</v>
      </c>
      <c r="G8" s="46"/>
      <c r="H8" s="47"/>
      <c r="I8" s="185"/>
      <c r="J8" s="71" t="s">
        <v>98</v>
      </c>
      <c r="K8" s="72" t="s">
        <v>139</v>
      </c>
      <c r="L8" s="185"/>
      <c r="M8" s="185"/>
      <c r="N8" s="185"/>
      <c r="O8" s="185"/>
      <c r="P8" s="185"/>
    </row>
    <row r="9" spans="1:16" x14ac:dyDescent="0.25">
      <c r="A9" s="185"/>
      <c r="B9" s="91" t="str">
        <f>HYPERLINK("https://www.youtube.com/watch?v=99WpJk_j7GA", "E-7")</f>
        <v>E-7</v>
      </c>
      <c r="C9" s="157"/>
      <c r="D9" s="158"/>
      <c r="E9" s="84"/>
      <c r="F9" s="83">
        <v>94320</v>
      </c>
      <c r="G9" s="18"/>
      <c r="H9" s="19">
        <v>94000</v>
      </c>
      <c r="I9" s="185"/>
      <c r="J9" s="69" t="s">
        <v>101</v>
      </c>
      <c r="K9" s="70" t="s">
        <v>140</v>
      </c>
      <c r="L9" s="185"/>
      <c r="M9" s="185"/>
      <c r="N9" s="185"/>
      <c r="O9" s="185"/>
      <c r="P9" s="185"/>
    </row>
    <row r="10" spans="1:16" ht="15.75" thickBot="1" x14ac:dyDescent="0.3">
      <c r="A10" s="185"/>
      <c r="B10" s="90" t="str">
        <f>HYPERLINK("https://www.youtube.com/watch?v=rjTA_negSvg", "E-8")</f>
        <v>E-8</v>
      </c>
      <c r="C10" s="155"/>
      <c r="D10" s="156"/>
      <c r="E10" s="82"/>
      <c r="F10" s="81">
        <v>99080</v>
      </c>
      <c r="G10" s="46"/>
      <c r="H10" s="47"/>
      <c r="I10" s="185"/>
      <c r="J10" s="101"/>
      <c r="K10" s="102" t="s">
        <v>121</v>
      </c>
      <c r="L10" s="185"/>
      <c r="M10" s="185"/>
      <c r="N10" s="185"/>
      <c r="O10" s="185"/>
      <c r="P10" s="185"/>
    </row>
    <row r="11" spans="1:16" ht="15.75" thickTop="1" x14ac:dyDescent="0.25">
      <c r="A11" s="185"/>
      <c r="B11" s="91" t="str">
        <f>HYPERLINK("https://www.youtube.com/watch?v=Vlf0XMaofgg", "E-9")</f>
        <v>E-9</v>
      </c>
      <c r="C11" s="157"/>
      <c r="D11" s="158"/>
      <c r="E11" s="84"/>
      <c r="F11" s="83">
        <v>66590</v>
      </c>
      <c r="G11" s="18"/>
      <c r="H11" s="19"/>
      <c r="I11" s="185"/>
      <c r="J11" s="276"/>
      <c r="K11" s="276"/>
      <c r="L11" s="185"/>
      <c r="M11" s="185"/>
      <c r="N11" s="185"/>
      <c r="O11" s="185"/>
      <c r="P11" s="185"/>
    </row>
    <row r="12" spans="1:16" ht="15.75" thickBot="1" x14ac:dyDescent="0.3">
      <c r="A12" s="185"/>
      <c r="B12" s="90" t="str">
        <f>HYPERLINK("https://www.youtube.com/watch?v=J1D6a9psqPE", "E-10")</f>
        <v>E-10</v>
      </c>
      <c r="C12" s="155"/>
      <c r="D12" s="156"/>
      <c r="E12" s="82"/>
      <c r="F12" s="81">
        <v>130750</v>
      </c>
      <c r="G12" s="46"/>
      <c r="H12" s="47"/>
      <c r="I12" s="185"/>
      <c r="J12" s="277"/>
      <c r="K12" s="277"/>
      <c r="L12" s="185"/>
      <c r="M12" s="185"/>
      <c r="N12" s="185"/>
      <c r="O12" s="185"/>
      <c r="P12" s="185"/>
    </row>
    <row r="13" spans="1:16" ht="15.75" thickTop="1" x14ac:dyDescent="0.25">
      <c r="A13" s="185"/>
      <c r="B13" s="91" t="str">
        <f>HYPERLINK("https://www.youtube.com/watch?v=rURPINj5Zm8", "E-11")</f>
        <v>E-11</v>
      </c>
      <c r="C13" s="157"/>
      <c r="D13" s="158"/>
      <c r="E13" s="84"/>
      <c r="F13" s="83">
        <v>85410</v>
      </c>
      <c r="G13" s="18"/>
      <c r="H13" s="19">
        <v>85000</v>
      </c>
      <c r="I13" s="185"/>
      <c r="J13" s="254" t="s">
        <v>103</v>
      </c>
      <c r="K13" s="255"/>
      <c r="L13" s="185"/>
      <c r="M13" s="185"/>
      <c r="N13" s="185"/>
      <c r="O13" s="185"/>
      <c r="P13" s="185"/>
    </row>
    <row r="14" spans="1:16" x14ac:dyDescent="0.25">
      <c r="A14" s="185"/>
      <c r="B14" s="90" t="str">
        <f>HYPERLINK("https://www.youtube.com/watch?v=1TFYijNRL6Q", "E-12")</f>
        <v>E-12</v>
      </c>
      <c r="C14" s="155"/>
      <c r="D14" s="156"/>
      <c r="E14" s="82"/>
      <c r="F14" s="81">
        <v>102060</v>
      </c>
      <c r="G14" s="46"/>
      <c r="H14" s="47"/>
      <c r="I14" s="185"/>
      <c r="J14" s="259" t="s">
        <v>135</v>
      </c>
      <c r="K14" s="260"/>
      <c r="L14" s="185"/>
      <c r="M14" s="185"/>
      <c r="N14" s="185"/>
      <c r="O14" s="185"/>
      <c r="P14" s="185"/>
    </row>
    <row r="15" spans="1:16" x14ac:dyDescent="0.25">
      <c r="A15" s="185"/>
      <c r="B15" s="100" t="str">
        <f>HYPERLINK("https://www.youtube.com/watch?v=AkZsseKSoYY", "* E-13")</f>
        <v>* E-13</v>
      </c>
      <c r="C15" s="157"/>
      <c r="D15" s="158"/>
      <c r="E15" s="84"/>
      <c r="F15" s="83">
        <v>105600</v>
      </c>
      <c r="G15" s="18" t="s">
        <v>29</v>
      </c>
      <c r="H15" s="19"/>
      <c r="I15" s="185"/>
      <c r="J15" s="256"/>
      <c r="K15" s="257"/>
      <c r="L15" s="185"/>
      <c r="M15" s="185"/>
      <c r="N15" s="185"/>
      <c r="O15" s="185"/>
      <c r="P15" s="185"/>
    </row>
    <row r="16" spans="1:16" x14ac:dyDescent="0.25">
      <c r="A16" s="185"/>
      <c r="B16" s="90" t="str">
        <f>HYPERLINK("https://www.youtube.com/watch?v=lM5MTnRFcz8", "E-14")</f>
        <v>E-14</v>
      </c>
      <c r="C16" s="155"/>
      <c r="D16" s="156"/>
      <c r="E16" s="82"/>
      <c r="F16" s="81">
        <v>93480</v>
      </c>
      <c r="G16" s="46"/>
      <c r="H16" s="47"/>
      <c r="I16" s="185"/>
      <c r="J16" s="162"/>
      <c r="K16" s="163"/>
      <c r="L16" s="185"/>
      <c r="M16" s="185"/>
      <c r="N16" s="185"/>
      <c r="O16" s="185"/>
      <c r="P16" s="185"/>
    </row>
    <row r="17" spans="1:18" x14ac:dyDescent="0.25">
      <c r="A17" s="185"/>
      <c r="B17" s="91" t="str">
        <f>HYPERLINK("https://www.youtube.com/watch?v=Ut4VrdSH-CU", "E-15")</f>
        <v>E-15</v>
      </c>
      <c r="C17" s="157"/>
      <c r="D17" s="158"/>
      <c r="E17" s="84"/>
      <c r="F17" s="83">
        <v>79980</v>
      </c>
      <c r="G17" s="18"/>
      <c r="H17" s="19"/>
      <c r="I17" s="185"/>
      <c r="J17" s="248" t="s">
        <v>120</v>
      </c>
      <c r="K17" s="249"/>
      <c r="L17" s="185"/>
      <c r="M17" s="185"/>
      <c r="N17" s="185"/>
      <c r="O17" s="185"/>
      <c r="P17" s="185"/>
    </row>
    <row r="18" spans="1:18" x14ac:dyDescent="0.25">
      <c r="A18" s="185"/>
      <c r="B18" s="90" t="str">
        <f>HYPERLINK("https://www.youtube.com/watch?v=a_zTg98P68k", "E-16")</f>
        <v>E-16</v>
      </c>
      <c r="C18" s="155"/>
      <c r="D18" s="156"/>
      <c r="E18" s="82"/>
      <c r="F18" s="81">
        <v>100420</v>
      </c>
      <c r="G18" s="46"/>
      <c r="H18" s="47"/>
      <c r="I18" s="185"/>
      <c r="J18" s="252" t="s">
        <v>87</v>
      </c>
      <c r="K18" s="253"/>
      <c r="L18" s="185"/>
      <c r="M18" s="185"/>
      <c r="N18" s="185"/>
      <c r="O18" s="185"/>
      <c r="P18" s="185"/>
    </row>
    <row r="19" spans="1:18" x14ac:dyDescent="0.25">
      <c r="A19" s="185"/>
      <c r="B19" s="91" t="str">
        <f>HYPERLINK("https://www.youtube.com/watch?v=rSWfsTMfsnM", "E-17")</f>
        <v>E-17</v>
      </c>
      <c r="C19" s="157"/>
      <c r="D19" s="158"/>
      <c r="E19" s="84"/>
      <c r="F19" s="83">
        <v>98900</v>
      </c>
      <c r="G19" s="18"/>
      <c r="H19" s="19">
        <v>97000</v>
      </c>
      <c r="I19" s="185"/>
      <c r="J19" s="250" t="s">
        <v>136</v>
      </c>
      <c r="K19" s="251"/>
      <c r="L19" s="185"/>
      <c r="M19" s="185"/>
      <c r="N19" s="185"/>
      <c r="O19" s="185"/>
      <c r="P19" s="185"/>
    </row>
    <row r="20" spans="1:18" ht="15.75" thickBot="1" x14ac:dyDescent="0.3">
      <c r="A20" s="185"/>
      <c r="B20" s="90" t="str">
        <f>HYPERLINK("https://www.youtube.com/watch?v=rjWfTM_0p2I", "E-18")</f>
        <v>E-18</v>
      </c>
      <c r="C20" s="155"/>
      <c r="D20" s="156"/>
      <c r="E20" s="82"/>
      <c r="F20" s="81">
        <v>109190</v>
      </c>
      <c r="G20" s="46"/>
      <c r="H20" s="47"/>
      <c r="I20" s="185"/>
      <c r="J20" s="164"/>
      <c r="K20" s="161" t="str">
        <f>HYPERLINK("https://www.youtube.com/playlist?list=PLLsxo5Fy0LkdyW5o9V4VwyWBLNEa44HEy", "YT Playlist")</f>
        <v>YT Playlist</v>
      </c>
      <c r="L20" s="185"/>
      <c r="M20" s="185"/>
      <c r="N20" s="185"/>
      <c r="O20" s="185"/>
      <c r="P20" s="185"/>
    </row>
    <row r="21" spans="1:18" ht="15.75" thickTop="1" x14ac:dyDescent="0.25">
      <c r="A21" s="185"/>
      <c r="B21" s="91" t="str">
        <f>HYPERLINK("https://www.youtube.com/watch?v=T9zUpNMthJQ", "E-19")</f>
        <v>E-19</v>
      </c>
      <c r="C21" s="157"/>
      <c r="D21" s="158"/>
      <c r="E21" s="84"/>
      <c r="F21" s="83">
        <v>127270</v>
      </c>
      <c r="G21" s="18"/>
      <c r="H21" s="19">
        <v>118000</v>
      </c>
      <c r="I21" s="185"/>
      <c r="J21" s="185"/>
      <c r="K21" s="185"/>
      <c r="L21" s="185"/>
      <c r="M21" s="185"/>
      <c r="N21" s="185"/>
      <c r="O21" s="185"/>
      <c r="P21" s="185"/>
    </row>
    <row r="22" spans="1:18" ht="15.75" thickBot="1" x14ac:dyDescent="0.3">
      <c r="A22" s="185"/>
      <c r="B22" s="90" t="str">
        <f>HYPERLINK("https://www.youtube.com/watch?v=TAX80UBMM54", "E-20")</f>
        <v>E-20</v>
      </c>
      <c r="C22" s="155"/>
      <c r="D22" s="156"/>
      <c r="E22" s="82"/>
      <c r="F22" s="81">
        <v>74610</v>
      </c>
      <c r="G22" s="46"/>
      <c r="H22" s="47"/>
      <c r="I22" s="185"/>
      <c r="J22" s="193"/>
      <c r="K22" s="185"/>
      <c r="L22" s="185"/>
      <c r="M22" s="185"/>
      <c r="N22" s="185"/>
      <c r="O22" s="185"/>
      <c r="P22" s="185"/>
    </row>
    <row r="23" spans="1:18" x14ac:dyDescent="0.25">
      <c r="A23" s="185"/>
      <c r="B23" s="150" t="s">
        <v>91</v>
      </c>
      <c r="C23" s="50">
        <f>SUM(C3:C22)</f>
        <v>0</v>
      </c>
      <c r="D23" s="50">
        <f>SUM(D3:D22)</f>
        <v>0</v>
      </c>
      <c r="E23" s="50">
        <f>SUM(E3:E22)</f>
        <v>0</v>
      </c>
      <c r="F23" s="50">
        <f>SUM(F3:F22)</f>
        <v>1953140</v>
      </c>
      <c r="G23" s="148"/>
      <c r="H23" s="57" t="s">
        <v>31</v>
      </c>
      <c r="I23" s="188"/>
      <c r="J23" s="185"/>
      <c r="K23" s="185"/>
      <c r="L23" s="185"/>
      <c r="M23" s="185"/>
      <c r="N23" s="185"/>
      <c r="O23" s="185"/>
      <c r="P23" s="185"/>
      <c r="Q23" s="185"/>
      <c r="R23" s="185"/>
    </row>
    <row r="24" spans="1:18" ht="15.75" thickBot="1" x14ac:dyDescent="0.3">
      <c r="A24" s="185"/>
      <c r="B24" s="151" t="s">
        <v>30</v>
      </c>
      <c r="C24" s="49">
        <f>SUM(C23-H24)</f>
        <v>-1953000</v>
      </c>
      <c r="D24" s="49">
        <f>SUM(D23-H24)</f>
        <v>-1953000</v>
      </c>
      <c r="E24" s="49">
        <f>SUM(E23-H24)</f>
        <v>-1953000</v>
      </c>
      <c r="F24" s="49">
        <f>SUM(F23-H24)</f>
        <v>140</v>
      </c>
      <c r="G24" s="149"/>
      <c r="H24" s="58">
        <v>1953000</v>
      </c>
      <c r="I24" s="185"/>
      <c r="J24" s="185"/>
      <c r="K24" s="185"/>
      <c r="L24" s="185"/>
      <c r="M24" s="185"/>
      <c r="N24" s="185"/>
      <c r="O24" s="185"/>
      <c r="P24" s="185"/>
      <c r="Q24" s="185"/>
      <c r="R24" s="185"/>
    </row>
    <row r="25" spans="1:18" ht="15.75" thickTop="1" x14ac:dyDescent="0.25">
      <c r="A25" s="185"/>
      <c r="B25" s="189"/>
      <c r="C25" s="190"/>
      <c r="D25" s="190"/>
      <c r="E25" s="190"/>
      <c r="F25" s="272" t="s">
        <v>32</v>
      </c>
      <c r="G25" s="273"/>
      <c r="H25" s="274"/>
      <c r="I25" s="185"/>
      <c r="J25" s="193"/>
      <c r="K25" s="185"/>
      <c r="L25" s="185"/>
      <c r="M25" s="185"/>
      <c r="N25" s="185"/>
      <c r="O25" s="185"/>
      <c r="P25" s="185"/>
    </row>
    <row r="26" spans="1:18" x14ac:dyDescent="0.25">
      <c r="A26" s="185"/>
      <c r="B26" s="187"/>
      <c r="C26" s="188"/>
      <c r="D26" s="190"/>
      <c r="E26" s="190"/>
      <c r="F26" s="190"/>
      <c r="G26" s="185"/>
      <c r="H26" s="185"/>
      <c r="I26" s="185"/>
      <c r="J26" s="185"/>
      <c r="K26" s="185"/>
      <c r="L26" s="185"/>
      <c r="M26" s="185"/>
      <c r="N26" s="185"/>
      <c r="O26" s="185"/>
      <c r="P26" s="185"/>
    </row>
    <row r="27" spans="1:18" x14ac:dyDescent="0.25">
      <c r="A27" s="185"/>
      <c r="B27" s="189"/>
      <c r="C27" s="190"/>
      <c r="D27" s="190"/>
      <c r="E27" s="190"/>
      <c r="F27" s="190"/>
      <c r="G27" s="185"/>
      <c r="H27" s="185"/>
      <c r="I27" s="185"/>
      <c r="J27" s="185"/>
      <c r="K27" s="185"/>
      <c r="L27" s="185"/>
      <c r="M27" s="185"/>
      <c r="N27" s="185"/>
      <c r="O27" s="185"/>
      <c r="P27" s="185"/>
    </row>
    <row r="28" spans="1:18" x14ac:dyDescent="0.25">
      <c r="A28" s="185"/>
      <c r="B28" s="189"/>
      <c r="C28" s="190"/>
      <c r="D28" s="190"/>
      <c r="E28" s="190"/>
      <c r="F28" s="190"/>
      <c r="G28" s="185"/>
      <c r="H28" s="185"/>
      <c r="I28" s="185"/>
      <c r="J28" s="185"/>
      <c r="K28" s="185"/>
      <c r="L28" s="185"/>
      <c r="M28" s="185"/>
      <c r="N28" s="185"/>
      <c r="O28" s="185"/>
      <c r="P28" s="185"/>
    </row>
    <row r="29" spans="1:18" x14ac:dyDescent="0.25">
      <c r="A29" s="185"/>
      <c r="B29" s="189"/>
      <c r="C29" s="190"/>
      <c r="D29" s="190"/>
      <c r="E29" s="190"/>
      <c r="F29" s="190"/>
      <c r="G29" s="185"/>
      <c r="H29" s="185"/>
      <c r="I29" s="185"/>
      <c r="J29" s="185"/>
      <c r="K29" s="185"/>
      <c r="L29" s="185"/>
      <c r="M29" s="185"/>
      <c r="N29" s="185"/>
      <c r="O29" s="185"/>
      <c r="P29" s="185"/>
    </row>
    <row r="30" spans="1:18" x14ac:dyDescent="0.25">
      <c r="A30" s="185"/>
      <c r="B30" s="189"/>
      <c r="C30" s="190"/>
      <c r="D30" s="190"/>
      <c r="E30" s="190"/>
      <c r="F30" s="190"/>
      <c r="G30" s="185"/>
      <c r="H30" s="185"/>
      <c r="I30" s="185"/>
      <c r="J30" s="185"/>
      <c r="K30" s="185"/>
      <c r="L30" s="185"/>
      <c r="M30" s="185"/>
      <c r="N30" s="185"/>
      <c r="O30" s="185"/>
      <c r="P30" s="185"/>
    </row>
    <row r="31" spans="1:18" x14ac:dyDescent="0.25">
      <c r="A31" s="185"/>
      <c r="B31" s="189"/>
      <c r="C31" s="190"/>
      <c r="D31" s="190"/>
      <c r="E31" s="190"/>
      <c r="F31" s="190"/>
      <c r="G31" s="185"/>
      <c r="H31" s="185"/>
      <c r="I31" s="185"/>
      <c r="J31" s="185"/>
      <c r="K31" s="185"/>
      <c r="L31" s="185"/>
      <c r="M31" s="185"/>
      <c r="N31" s="185"/>
      <c r="O31" s="185"/>
      <c r="P31" s="185"/>
    </row>
    <row r="32" spans="1:18" x14ac:dyDescent="0.25">
      <c r="A32" s="185"/>
      <c r="B32" s="189"/>
      <c r="C32" s="190"/>
      <c r="D32" s="190"/>
      <c r="E32" s="190"/>
      <c r="F32" s="190"/>
      <c r="G32" s="185"/>
      <c r="H32" s="185"/>
      <c r="I32" s="185"/>
      <c r="J32" s="185"/>
      <c r="K32" s="185"/>
      <c r="L32" s="185"/>
      <c r="M32" s="185"/>
      <c r="N32" s="185"/>
      <c r="O32" s="185"/>
      <c r="P32" s="185"/>
    </row>
    <row r="33" spans="1:16" x14ac:dyDescent="0.25">
      <c r="A33" s="185"/>
      <c r="B33" s="189"/>
      <c r="C33" s="190"/>
      <c r="D33" s="190"/>
      <c r="E33" s="190"/>
      <c r="F33" s="190"/>
      <c r="G33" s="185"/>
      <c r="H33" s="185"/>
      <c r="I33" s="185"/>
      <c r="J33" s="185"/>
      <c r="K33" s="185"/>
      <c r="L33" s="185"/>
      <c r="M33" s="185"/>
      <c r="N33" s="185"/>
      <c r="O33" s="185"/>
      <c r="P33" s="185"/>
    </row>
    <row r="34" spans="1:16" ht="174.75" customHeight="1" x14ac:dyDescent="0.25">
      <c r="A34" s="185"/>
      <c r="B34" s="189"/>
      <c r="C34" s="190"/>
      <c r="D34" s="190"/>
      <c r="E34" s="190"/>
      <c r="F34" s="190"/>
      <c r="G34" s="185"/>
      <c r="H34" s="185"/>
      <c r="I34" s="185"/>
      <c r="J34" s="185"/>
      <c r="K34" s="185"/>
      <c r="L34" s="185"/>
      <c r="M34" s="185"/>
      <c r="N34" s="185"/>
      <c r="O34" s="185"/>
      <c r="P34" s="185"/>
    </row>
    <row r="35" spans="1:16" x14ac:dyDescent="0.25">
      <c r="A35" s="185"/>
    </row>
    <row r="36" spans="1:16" x14ac:dyDescent="0.25">
      <c r="A36" s="185"/>
    </row>
  </sheetData>
  <mergeCells count="12">
    <mergeCell ref="F25:H25"/>
    <mergeCell ref="B1:K1"/>
    <mergeCell ref="F2:G2"/>
    <mergeCell ref="J2:K2"/>
    <mergeCell ref="J11:K11"/>
    <mergeCell ref="J12:K12"/>
    <mergeCell ref="J13:K13"/>
    <mergeCell ref="J14:K14"/>
    <mergeCell ref="J15:K15"/>
    <mergeCell ref="J17:K17"/>
    <mergeCell ref="J18:K18"/>
    <mergeCell ref="J19:K19"/>
  </mergeCells>
  <conditionalFormatting sqref="C3:C22">
    <cfRule type="expression" dxfId="45" priority="4" stopIfTrue="1">
      <formula>NOT($C3&lt;&gt;"")</formula>
    </cfRule>
    <cfRule type="expression" dxfId="44" priority="6" stopIfTrue="1">
      <formula>$C3&gt;$F3+4000</formula>
    </cfRule>
    <cfRule type="expression" dxfId="43" priority="12" stopIfTrue="1">
      <formula>$C3&lt;$F3-3000</formula>
    </cfRule>
    <cfRule type="expression" dxfId="42" priority="19" stopIfTrue="1">
      <formula>$C3&lt;$F3-2000</formula>
    </cfRule>
    <cfRule type="expression" dxfId="41" priority="20" stopIfTrue="1">
      <formula>$C3&lt;$F3-1000</formula>
    </cfRule>
    <cfRule type="expression" dxfId="40" priority="21" stopIfTrue="1">
      <formula>$C3&gt;$F3</formula>
    </cfRule>
  </conditionalFormatting>
  <conditionalFormatting sqref="D3:D22">
    <cfRule type="expression" dxfId="39" priority="3" stopIfTrue="1">
      <formula>NOT($D3&lt;&gt;"")</formula>
    </cfRule>
    <cfRule type="expression" dxfId="38" priority="7" stopIfTrue="1">
      <formula>$D3&gt;$F3+4000</formula>
    </cfRule>
    <cfRule type="expression" dxfId="37" priority="11" stopIfTrue="1">
      <formula>$D3&lt;$F3-3000</formula>
    </cfRule>
    <cfRule type="expression" dxfId="36" priority="16" stopIfTrue="1">
      <formula>$D3&lt;$F3-2000</formula>
    </cfRule>
    <cfRule type="expression" dxfId="35" priority="17" stopIfTrue="1">
      <formula>$D3&lt;$F3-1000</formula>
    </cfRule>
    <cfRule type="expression" dxfId="34" priority="18" stopIfTrue="1">
      <formula>$D3&gt;$F3</formula>
    </cfRule>
  </conditionalFormatting>
  <conditionalFormatting sqref="E3:E22">
    <cfRule type="expression" dxfId="33" priority="2" stopIfTrue="1">
      <formula>NOT($E3&lt;&gt;"")</formula>
    </cfRule>
    <cfRule type="expression" dxfId="32" priority="5" stopIfTrue="1">
      <formula>$E3&gt;$F3+4000</formula>
    </cfRule>
    <cfRule type="expression" dxfId="31" priority="10" stopIfTrue="1">
      <formula>$E3&lt;$F3-3000</formula>
    </cfRule>
    <cfRule type="expression" dxfId="30" priority="13" stopIfTrue="1">
      <formula>$E3&lt;$F3-2000</formula>
    </cfRule>
    <cfRule type="expression" dxfId="29" priority="14" stopIfTrue="1">
      <formula>$E3&lt;$F3-1000</formula>
    </cfRule>
    <cfRule type="expression" dxfId="28" priority="15" stopIfTrue="1">
      <formula>$E3&gt;$F3</formula>
    </cfRule>
  </conditionalFormatting>
  <conditionalFormatting sqref="C23:F23">
    <cfRule type="cellIs" dxfId="27" priority="22" stopIfTrue="1" operator="greaterThan">
      <formula>$H$24</formula>
    </cfRule>
    <cfRule type="cellIs" dxfId="26" priority="23" stopIfTrue="1" operator="lessThan">
      <formula>$H$24</formula>
    </cfRule>
  </conditionalFormatting>
  <conditionalFormatting sqref="C24:F24">
    <cfRule type="cellIs" dxfId="25" priority="8" operator="lessThan">
      <formula>0</formula>
    </cfRule>
    <cfRule type="cellIs" dxfId="24" priority="9" operator="greaterThan">
      <formula>0</formula>
    </cfRule>
  </conditionalFormatting>
  <conditionalFormatting sqref="J10">
    <cfRule type="expression" dxfId="23" priority="1">
      <formula>NOT($J10&lt;&gt;"")</formula>
    </cfRule>
  </conditionalFormatting>
  <hyperlinks>
    <hyperlink ref="J18:K18" location="'Trophy Trackers'!A1" display="Trophy Trackers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56"/>
  <sheetViews>
    <sheetView topLeftCell="A19" workbookViewId="0">
      <selection activeCell="J24" sqref="J24"/>
    </sheetView>
  </sheetViews>
  <sheetFormatPr defaultRowHeight="15" x14ac:dyDescent="0.25"/>
  <cols>
    <col min="1" max="1" width="3.5703125" customWidth="1"/>
    <col min="2" max="2" width="11.85546875" style="1" customWidth="1"/>
    <col min="3" max="3" width="10.85546875" style="2" bestFit="1" customWidth="1"/>
    <col min="4" max="4" width="11.28515625" style="2" bestFit="1" customWidth="1"/>
    <col min="5" max="5" width="10.85546875" style="2" bestFit="1" customWidth="1"/>
    <col min="6" max="6" width="21.28515625" style="2" customWidth="1"/>
    <col min="7" max="7" width="3.5703125" customWidth="1"/>
    <col min="8" max="8" width="11" customWidth="1"/>
    <col min="10" max="10" width="20.85546875" customWidth="1"/>
    <col min="11" max="11" width="69.140625" customWidth="1"/>
    <col min="12" max="12" width="3.5703125" customWidth="1"/>
    <col min="16" max="16" width="98.7109375" customWidth="1"/>
  </cols>
  <sheetData>
    <row r="1" spans="1:16" ht="27" thickBot="1" x14ac:dyDescent="0.45">
      <c r="A1" s="51"/>
      <c r="B1" s="247" t="s">
        <v>93</v>
      </c>
      <c r="C1" s="247"/>
      <c r="D1" s="247"/>
      <c r="E1" s="247"/>
      <c r="F1" s="247"/>
      <c r="G1" s="247"/>
      <c r="H1" s="247"/>
      <c r="I1" s="247"/>
      <c r="J1" s="247"/>
      <c r="K1" s="247"/>
      <c r="L1" s="51"/>
      <c r="M1" s="51"/>
      <c r="N1" s="51"/>
      <c r="O1" s="51"/>
      <c r="P1" s="51"/>
    </row>
    <row r="2" spans="1:16" s="12" customFormat="1" ht="15.75" thickTop="1" x14ac:dyDescent="0.25">
      <c r="A2" s="51"/>
      <c r="B2" s="93" t="s">
        <v>13</v>
      </c>
      <c r="C2" s="60" t="s">
        <v>14</v>
      </c>
      <c r="D2" s="61" t="s">
        <v>15</v>
      </c>
      <c r="E2" s="62" t="s">
        <v>16</v>
      </c>
      <c r="F2" s="261" t="s">
        <v>90</v>
      </c>
      <c r="G2" s="261"/>
      <c r="H2" s="45" t="s">
        <v>92</v>
      </c>
      <c r="I2" s="52"/>
      <c r="J2" s="254" t="s">
        <v>104</v>
      </c>
      <c r="K2" s="255"/>
      <c r="L2" s="51"/>
      <c r="M2" s="51"/>
      <c r="N2" s="51"/>
      <c r="O2" s="51"/>
      <c r="P2" s="51"/>
    </row>
    <row r="3" spans="1:16" x14ac:dyDescent="0.25">
      <c r="A3" s="51"/>
      <c r="B3" s="89" t="str">
        <f>HYPERLINK("https://www.angrybirdsnest.com/angry-birds-star-wars-tatooine-level-1-1-walkthrough/", "1-1")</f>
        <v>1-1</v>
      </c>
      <c r="C3" s="153">
        <v>44100</v>
      </c>
      <c r="D3" s="154">
        <v>44190</v>
      </c>
      <c r="E3" s="80">
        <v>44730</v>
      </c>
      <c r="F3" s="79">
        <v>43554</v>
      </c>
      <c r="G3" s="18"/>
      <c r="H3" s="19"/>
      <c r="I3" s="51"/>
      <c r="J3" s="63" t="s">
        <v>96</v>
      </c>
      <c r="K3" s="64" t="s">
        <v>106</v>
      </c>
      <c r="L3" s="51"/>
      <c r="M3" s="51"/>
      <c r="N3" s="51"/>
      <c r="O3" s="51"/>
      <c r="P3" s="51"/>
    </row>
    <row r="4" spans="1:16" x14ac:dyDescent="0.25">
      <c r="A4" s="51"/>
      <c r="B4" s="90" t="str">
        <f>HYPERLINK("https://www.angrybirdsnest.com/angry-birds-star-wars-tatooine-level-1-2-walkthrough/", "1-2")</f>
        <v>1-2</v>
      </c>
      <c r="C4" s="155">
        <v>50750</v>
      </c>
      <c r="D4" s="156">
        <v>50750</v>
      </c>
      <c r="E4" s="82">
        <v>51310</v>
      </c>
      <c r="F4" s="81">
        <v>50820</v>
      </c>
      <c r="G4" s="46"/>
      <c r="H4" s="47"/>
      <c r="I4" s="51"/>
      <c r="J4" s="77" t="s">
        <v>105</v>
      </c>
      <c r="K4" s="78" t="s">
        <v>125</v>
      </c>
      <c r="L4" s="51"/>
      <c r="M4" s="51"/>
      <c r="N4" s="51"/>
      <c r="O4" s="51"/>
      <c r="P4" s="51"/>
    </row>
    <row r="5" spans="1:16" x14ac:dyDescent="0.25">
      <c r="A5" s="51"/>
      <c r="B5" s="91" t="str">
        <f>HYPERLINK("https://www.angrybirdsnest.com/angry-birds-star-wars-tatooine-level-1-3-walkthrough/", "1-3")</f>
        <v>1-3</v>
      </c>
      <c r="C5" s="157">
        <v>43150</v>
      </c>
      <c r="D5" s="158">
        <v>45950</v>
      </c>
      <c r="E5" s="85">
        <v>43380</v>
      </c>
      <c r="F5" s="86">
        <v>44128</v>
      </c>
      <c r="G5" s="48"/>
      <c r="H5" s="19"/>
      <c r="I5" s="51"/>
      <c r="J5" s="75" t="s">
        <v>100</v>
      </c>
      <c r="K5" s="76" t="s">
        <v>117</v>
      </c>
      <c r="L5" s="51"/>
      <c r="M5" s="51"/>
      <c r="N5" s="51"/>
      <c r="O5" s="51"/>
      <c r="P5" s="51"/>
    </row>
    <row r="6" spans="1:16" x14ac:dyDescent="0.25">
      <c r="A6" s="51"/>
      <c r="B6" s="90" t="str">
        <f>HYPERLINK("https://www.angrybirdsnest.com/angry-birds-star-wars-tatooine-level-1-4-walkthrough/", "1-4")</f>
        <v>1-4</v>
      </c>
      <c r="C6" s="155">
        <v>63340</v>
      </c>
      <c r="D6" s="156">
        <v>61520</v>
      </c>
      <c r="E6" s="82">
        <v>62490</v>
      </c>
      <c r="F6" s="81">
        <v>65585</v>
      </c>
      <c r="G6" s="46"/>
      <c r="H6" s="47"/>
      <c r="I6" s="51"/>
      <c r="J6" s="59" t="s">
        <v>97</v>
      </c>
      <c r="K6" s="103" t="s">
        <v>102</v>
      </c>
      <c r="L6" s="51"/>
      <c r="M6" s="51"/>
      <c r="N6" s="51"/>
      <c r="O6" s="51"/>
      <c r="P6" s="51"/>
    </row>
    <row r="7" spans="1:16" x14ac:dyDescent="0.25">
      <c r="A7" s="51"/>
      <c r="B7" s="91" t="str">
        <f>HYPERLINK("https://www.angrybirdsnest.com/angry-birds-star-wars-tatooine-level-1-5-walkthrough/", "1-5")</f>
        <v>1-5</v>
      </c>
      <c r="C7" s="157">
        <v>60230</v>
      </c>
      <c r="D7" s="158">
        <v>61080</v>
      </c>
      <c r="E7" s="84">
        <v>62600</v>
      </c>
      <c r="F7" s="83">
        <v>63007</v>
      </c>
      <c r="G7" s="18"/>
      <c r="H7" s="19"/>
      <c r="I7" s="51"/>
      <c r="J7" s="73" t="s">
        <v>99</v>
      </c>
      <c r="K7" s="74" t="s">
        <v>116</v>
      </c>
      <c r="L7" s="51"/>
      <c r="M7" s="51"/>
      <c r="N7" s="51"/>
      <c r="O7" s="51"/>
      <c r="P7" s="51"/>
    </row>
    <row r="8" spans="1:16" x14ac:dyDescent="0.25">
      <c r="A8" s="51"/>
      <c r="B8" s="90" t="str">
        <f>HYPERLINK("https://www.angrybirdsnest.com/angry-birds-star-wars-tatooine-level-1-6-walkthrough/", "1-6")</f>
        <v>1-6</v>
      </c>
      <c r="C8" s="155">
        <v>61350</v>
      </c>
      <c r="D8" s="156">
        <v>63400</v>
      </c>
      <c r="E8" s="82">
        <v>61750</v>
      </c>
      <c r="F8" s="81">
        <v>63750</v>
      </c>
      <c r="G8" s="46"/>
      <c r="H8" s="47"/>
      <c r="I8" s="51"/>
      <c r="J8" s="71" t="s">
        <v>98</v>
      </c>
      <c r="K8" s="72" t="s">
        <v>115</v>
      </c>
      <c r="L8" s="51"/>
      <c r="M8" s="51"/>
      <c r="N8" s="51"/>
      <c r="O8" s="51"/>
      <c r="P8" s="51"/>
    </row>
    <row r="9" spans="1:16" x14ac:dyDescent="0.25">
      <c r="A9" s="51"/>
      <c r="B9" s="91" t="str">
        <f>HYPERLINK("https://www.angrybirdsnest.com/angry-birds-star-wars-tatooine-level-1-7-walkthrough/", "1-7")</f>
        <v>1-7</v>
      </c>
      <c r="C9" s="157">
        <v>56880</v>
      </c>
      <c r="D9" s="158">
        <v>56480</v>
      </c>
      <c r="E9" s="84">
        <v>56870</v>
      </c>
      <c r="F9" s="83">
        <v>56496</v>
      </c>
      <c r="G9" s="18"/>
      <c r="H9" s="19"/>
      <c r="I9" s="51"/>
      <c r="J9" s="69" t="s">
        <v>101</v>
      </c>
      <c r="K9" s="70" t="s">
        <v>114</v>
      </c>
      <c r="L9" s="51"/>
      <c r="M9" s="51"/>
      <c r="N9" s="51"/>
      <c r="O9" s="51"/>
      <c r="P9" s="51"/>
    </row>
    <row r="10" spans="1:16" ht="15.75" thickBot="1" x14ac:dyDescent="0.3">
      <c r="A10" s="51"/>
      <c r="B10" s="90" t="str">
        <f>HYPERLINK("https://www.angrybirdsnest.com/angry-birds-star-wars-tatooine-level-1-8-walkthrough/", "1-8")</f>
        <v>1-8</v>
      </c>
      <c r="C10" s="155">
        <v>61510</v>
      </c>
      <c r="D10" s="156">
        <v>61520</v>
      </c>
      <c r="E10" s="82">
        <v>62260</v>
      </c>
      <c r="F10" s="81">
        <v>63322</v>
      </c>
      <c r="G10" s="46"/>
      <c r="H10" s="47"/>
      <c r="I10" s="51"/>
      <c r="J10" s="101"/>
      <c r="K10" s="102" t="s">
        <v>121</v>
      </c>
      <c r="L10" s="51"/>
      <c r="M10" s="51"/>
      <c r="N10" s="51"/>
      <c r="O10" s="51"/>
      <c r="P10" s="51"/>
    </row>
    <row r="11" spans="1:16" ht="15.75" thickTop="1" x14ac:dyDescent="0.25">
      <c r="A11" s="51"/>
      <c r="B11" s="91" t="str">
        <f>HYPERLINK("https://www.angrybirdsnest.com/angry-birds-star-wars-tatooine-level-1-9-walkthrough/", "1-9")</f>
        <v>1-9</v>
      </c>
      <c r="C11" s="157">
        <v>57220</v>
      </c>
      <c r="D11" s="158">
        <v>56610</v>
      </c>
      <c r="E11" s="84">
        <v>55210</v>
      </c>
      <c r="F11" s="83">
        <v>56072</v>
      </c>
      <c r="G11" s="18"/>
      <c r="H11" s="19"/>
      <c r="I11" s="51"/>
      <c r="J11" s="262"/>
      <c r="K11" s="262"/>
      <c r="L11" s="51"/>
      <c r="M11" s="51"/>
      <c r="N11" s="51"/>
      <c r="O11" s="51"/>
      <c r="P11" s="51"/>
    </row>
    <row r="12" spans="1:16" ht="15.75" thickBot="1" x14ac:dyDescent="0.3">
      <c r="A12" s="51"/>
      <c r="B12" s="90" t="str">
        <f>HYPERLINK("https://www.angrybirdsnest.com/angry-birds-star-wars-tatooine-level-1-10-walkthrough/", "1-10")</f>
        <v>1-10</v>
      </c>
      <c r="C12" s="155">
        <v>60500</v>
      </c>
      <c r="D12" s="156">
        <v>59780</v>
      </c>
      <c r="E12" s="82">
        <v>61820</v>
      </c>
      <c r="F12" s="81">
        <v>62482</v>
      </c>
      <c r="G12" s="46"/>
      <c r="H12" s="47"/>
      <c r="I12" s="51"/>
      <c r="J12" s="258"/>
      <c r="K12" s="258"/>
      <c r="L12" s="51"/>
      <c r="M12" s="51"/>
      <c r="N12" s="51"/>
      <c r="O12" s="51"/>
      <c r="P12" s="51"/>
    </row>
    <row r="13" spans="1:16" ht="15.75" thickTop="1" x14ac:dyDescent="0.25">
      <c r="A13" s="51"/>
      <c r="B13" s="91" t="str">
        <f>HYPERLINK("https://www.angrybirdsnest.com/angry-birds-star-wars-tatooine-level-1-11-walkthrough/", "1-11")</f>
        <v>1-11</v>
      </c>
      <c r="C13" s="157">
        <v>77260</v>
      </c>
      <c r="D13" s="158">
        <v>79720</v>
      </c>
      <c r="E13" s="84">
        <v>79520</v>
      </c>
      <c r="F13" s="83">
        <v>78237</v>
      </c>
      <c r="G13" s="18"/>
      <c r="H13" s="19"/>
      <c r="I13" s="51"/>
      <c r="J13" s="254" t="s">
        <v>103</v>
      </c>
      <c r="K13" s="255"/>
      <c r="L13" s="51"/>
      <c r="M13" s="51"/>
      <c r="N13" s="51"/>
      <c r="O13" s="51"/>
      <c r="P13" s="51"/>
    </row>
    <row r="14" spans="1:16" x14ac:dyDescent="0.25">
      <c r="A14" s="51"/>
      <c r="B14" s="90" t="str">
        <f>HYPERLINK("https://www.angrybirdsnest.com/angry-birds-star-wars-tatooine-level-1-12-walkthrough/", "1-12")</f>
        <v>1-12</v>
      </c>
      <c r="C14" s="155">
        <v>51120</v>
      </c>
      <c r="D14" s="156">
        <v>52510</v>
      </c>
      <c r="E14" s="82">
        <v>50690</v>
      </c>
      <c r="F14" s="81">
        <v>52163</v>
      </c>
      <c r="G14" s="46"/>
      <c r="H14" s="47"/>
      <c r="I14" s="51"/>
      <c r="J14" s="259" t="s">
        <v>95</v>
      </c>
      <c r="K14" s="260"/>
      <c r="L14" s="51"/>
      <c r="M14" s="51"/>
      <c r="N14" s="51"/>
      <c r="O14" s="51"/>
      <c r="P14" s="51"/>
    </row>
    <row r="15" spans="1:16" x14ac:dyDescent="0.25">
      <c r="A15" s="51"/>
      <c r="B15" s="100" t="str">
        <f>HYPERLINK("https://www.angrybirdsnest.com/angry-birds-star-wars-tatooine-level-1-13-walkthrough/", "* 1-13")</f>
        <v>* 1-13</v>
      </c>
      <c r="C15" s="157">
        <v>78730</v>
      </c>
      <c r="D15" s="158">
        <v>74490</v>
      </c>
      <c r="E15" s="84">
        <v>79050</v>
      </c>
      <c r="F15" s="83">
        <v>76369</v>
      </c>
      <c r="G15" s="18"/>
      <c r="H15" s="19" t="s">
        <v>29</v>
      </c>
      <c r="I15" s="51"/>
      <c r="J15" s="256" t="s">
        <v>94</v>
      </c>
      <c r="K15" s="257"/>
      <c r="L15" s="51"/>
      <c r="M15" s="51"/>
      <c r="N15" s="51"/>
      <c r="O15" s="51"/>
      <c r="P15" s="51"/>
    </row>
    <row r="16" spans="1:16" x14ac:dyDescent="0.25">
      <c r="A16" s="51"/>
      <c r="B16" s="90" t="str">
        <f>HYPERLINK("https://www.angrybirdsnest.com/angry-birds-star-wars-tatooine-level-1-14-walkthrough/", "1-14")</f>
        <v>1-14</v>
      </c>
      <c r="C16" s="155">
        <v>59800</v>
      </c>
      <c r="D16" s="156">
        <v>59140</v>
      </c>
      <c r="E16" s="82">
        <v>57450</v>
      </c>
      <c r="F16" s="81">
        <v>60096</v>
      </c>
      <c r="G16" s="46"/>
      <c r="H16" s="47"/>
      <c r="I16" s="51"/>
      <c r="J16" s="194"/>
      <c r="K16" s="195"/>
      <c r="L16" s="51"/>
      <c r="M16" s="51"/>
      <c r="N16" s="51"/>
      <c r="O16" s="51"/>
      <c r="P16" s="51"/>
    </row>
    <row r="17" spans="1:16" x14ac:dyDescent="0.25">
      <c r="A17" s="51"/>
      <c r="B17" s="91" t="str">
        <f>HYPERLINK("https://www.angrybirdsnest.com/angry-birds-star-wars-tatooine-level-1-15-walkthrough/", "1-15")</f>
        <v>1-15</v>
      </c>
      <c r="C17" s="157">
        <v>85710</v>
      </c>
      <c r="D17" s="158">
        <v>85220</v>
      </c>
      <c r="E17" s="84">
        <v>82750</v>
      </c>
      <c r="F17" s="83">
        <v>82334</v>
      </c>
      <c r="G17" s="18"/>
      <c r="H17" s="19"/>
      <c r="I17" s="51"/>
      <c r="J17" s="248" t="s">
        <v>120</v>
      </c>
      <c r="K17" s="249"/>
      <c r="L17" s="51"/>
      <c r="M17" s="51"/>
      <c r="N17" s="51"/>
      <c r="O17" s="51"/>
      <c r="P17" s="51"/>
    </row>
    <row r="18" spans="1:16" x14ac:dyDescent="0.25">
      <c r="A18" s="51"/>
      <c r="B18" s="90" t="str">
        <f>HYPERLINK("https://www.angrybirdsnest.com/angry-birds-star-wars-tatooine-level-1-16-walkthrough/", "1-16")</f>
        <v>1-16</v>
      </c>
      <c r="C18" s="155">
        <v>52370</v>
      </c>
      <c r="D18" s="156">
        <v>57010</v>
      </c>
      <c r="E18" s="82">
        <v>55190</v>
      </c>
      <c r="F18" s="81">
        <v>54274</v>
      </c>
      <c r="G18" s="46"/>
      <c r="H18" s="47"/>
      <c r="I18" s="51"/>
      <c r="J18" s="252" t="s">
        <v>87</v>
      </c>
      <c r="K18" s="253"/>
      <c r="L18" s="51"/>
      <c r="M18" s="51"/>
      <c r="N18" s="51"/>
      <c r="O18" s="51"/>
      <c r="P18" s="51"/>
    </row>
    <row r="19" spans="1:16" x14ac:dyDescent="0.25">
      <c r="A19" s="51"/>
      <c r="B19" s="91" t="str">
        <f>HYPERLINK("https://www.angrybirdsnest.com/angry-birds-star-wars-tatooine-level-1-17-walkthrough/", "1-17")</f>
        <v>1-17</v>
      </c>
      <c r="C19" s="157">
        <v>50460</v>
      </c>
      <c r="D19" s="158">
        <v>50680</v>
      </c>
      <c r="E19" s="84">
        <v>52250</v>
      </c>
      <c r="F19" s="83">
        <v>51984</v>
      </c>
      <c r="G19" s="18"/>
      <c r="H19" s="19"/>
      <c r="I19" s="51"/>
      <c r="J19" s="250" t="s">
        <v>126</v>
      </c>
      <c r="K19" s="251"/>
      <c r="L19" s="51"/>
      <c r="M19" s="51"/>
      <c r="N19" s="51"/>
      <c r="O19" s="51"/>
      <c r="P19" s="51"/>
    </row>
    <row r="20" spans="1:16" ht="15.75" thickBot="1" x14ac:dyDescent="0.3">
      <c r="A20" s="51"/>
      <c r="B20" s="90" t="str">
        <f>HYPERLINK("https://www.angrybirdsnest.com/angry-birds-star-wars-tatooine-level-1-18-walkthrough/", "1-18")</f>
        <v>1-18</v>
      </c>
      <c r="C20" s="155">
        <v>54450</v>
      </c>
      <c r="D20" s="156">
        <v>54570</v>
      </c>
      <c r="E20" s="82">
        <v>54350</v>
      </c>
      <c r="F20" s="81">
        <v>56317</v>
      </c>
      <c r="G20" s="46"/>
      <c r="H20" s="47"/>
      <c r="I20" s="51"/>
      <c r="J20" s="164" t="s">
        <v>141</v>
      </c>
      <c r="K20" s="161" t="str">
        <f>HYPERLINK("https://www.angrybirdsnest.com/leaderboard/angry-birds-star-wars/episode/tatooine/", "Tatooine Leaderboard")</f>
        <v>Tatooine Leaderboard</v>
      </c>
      <c r="L20" s="51"/>
      <c r="M20" s="51"/>
      <c r="N20" s="51"/>
      <c r="O20" s="51"/>
      <c r="P20" s="51"/>
    </row>
    <row r="21" spans="1:16" ht="15.75" thickTop="1" x14ac:dyDescent="0.25">
      <c r="A21" s="51"/>
      <c r="B21" s="91" t="str">
        <f>HYPERLINK("https://www.angrybirdsnest.com/angry-birds-star-wars-tatooine-level-1-19-walkthrough/", "1-19")</f>
        <v>1-19</v>
      </c>
      <c r="C21" s="157">
        <v>39050</v>
      </c>
      <c r="D21" s="158">
        <v>39450</v>
      </c>
      <c r="E21" s="84">
        <v>39830</v>
      </c>
      <c r="F21" s="83">
        <v>39889</v>
      </c>
      <c r="G21" s="18"/>
      <c r="H21" s="19"/>
      <c r="I21" s="51"/>
      <c r="J21" s="51"/>
      <c r="K21" s="51"/>
      <c r="L21" s="51"/>
      <c r="M21" s="51"/>
      <c r="N21" s="51"/>
      <c r="O21" s="51"/>
      <c r="P21" s="51"/>
    </row>
    <row r="22" spans="1:16" x14ac:dyDescent="0.25">
      <c r="A22" s="51"/>
      <c r="B22" s="90" t="str">
        <f>HYPERLINK("https://www.angrybirdsnest.com/angry-birds-star-wars-tatooine-level-1-20-walkthrough/", "1-20")</f>
        <v>1-20</v>
      </c>
      <c r="C22" s="155">
        <v>81140</v>
      </c>
      <c r="D22" s="156">
        <v>80380</v>
      </c>
      <c r="E22" s="82">
        <v>78940</v>
      </c>
      <c r="F22" s="81">
        <v>81445</v>
      </c>
      <c r="G22" s="46"/>
      <c r="H22" s="47"/>
      <c r="I22" s="51"/>
      <c r="J22" s="51"/>
      <c r="K22" s="51"/>
      <c r="L22" s="51"/>
      <c r="M22" s="51"/>
      <c r="N22" s="51"/>
      <c r="O22" s="51"/>
      <c r="P22" s="51"/>
    </row>
    <row r="23" spans="1:16" x14ac:dyDescent="0.25">
      <c r="A23" s="51"/>
      <c r="B23" s="91" t="str">
        <f>HYPERLINK("https://www.angrybirdsnest.com/angry-birds-star-wars-tatooine-level-1-21-walkthrough/", "1-21")</f>
        <v>1-21</v>
      </c>
      <c r="C23" s="157">
        <v>79670</v>
      </c>
      <c r="D23" s="158">
        <v>75940</v>
      </c>
      <c r="E23" s="84">
        <v>73840</v>
      </c>
      <c r="F23" s="83">
        <v>77684</v>
      </c>
      <c r="G23" s="18"/>
      <c r="H23" s="19"/>
      <c r="I23" s="51"/>
      <c r="J23" s="51"/>
      <c r="K23" s="51"/>
      <c r="L23" s="51"/>
      <c r="M23" s="51"/>
      <c r="N23" s="51"/>
      <c r="O23" s="51"/>
      <c r="P23" s="51"/>
    </row>
    <row r="24" spans="1:16" x14ac:dyDescent="0.25">
      <c r="A24" s="51"/>
      <c r="B24" s="90" t="str">
        <f>HYPERLINK("https://www.angrybirdsnest.com/angry-birds-star-wars-tatooine-level-1-22-walkthrough/", "1-22")</f>
        <v>1-22</v>
      </c>
      <c r="C24" s="155">
        <v>67390</v>
      </c>
      <c r="D24" s="156">
        <v>67010</v>
      </c>
      <c r="E24" s="82">
        <v>68690</v>
      </c>
      <c r="F24" s="81">
        <v>68923</v>
      </c>
      <c r="G24" s="46"/>
      <c r="H24" s="47"/>
      <c r="I24" s="51"/>
      <c r="J24" s="51"/>
      <c r="K24" s="51"/>
      <c r="L24" s="51"/>
      <c r="M24" s="51"/>
      <c r="N24" s="51"/>
      <c r="O24" s="51"/>
      <c r="P24" s="51"/>
    </row>
    <row r="25" spans="1:16" x14ac:dyDescent="0.25">
      <c r="A25" s="51"/>
      <c r="B25" s="100" t="str">
        <f>HYPERLINK("https://www.angrybirdsnest.com/angry-birds-star-wars-tatooine-level-1-23-walkthrough/", "* 1-23")</f>
        <v>* 1-23</v>
      </c>
      <c r="C25" s="157">
        <v>72660</v>
      </c>
      <c r="D25" s="158">
        <v>72880</v>
      </c>
      <c r="E25" s="84">
        <v>73080</v>
      </c>
      <c r="F25" s="83">
        <v>71644</v>
      </c>
      <c r="G25" s="18"/>
      <c r="H25" s="19" t="s">
        <v>29</v>
      </c>
      <c r="I25" s="51"/>
      <c r="J25" s="51"/>
      <c r="K25" s="51"/>
      <c r="L25" s="51"/>
      <c r="M25" s="51"/>
      <c r="N25" s="51"/>
      <c r="O25" s="51"/>
      <c r="P25" s="51"/>
    </row>
    <row r="26" spans="1:16" x14ac:dyDescent="0.25">
      <c r="A26" s="51"/>
      <c r="B26" s="90" t="str">
        <f>HYPERLINK("https://www.angrybirdsnest.com/angry-birds-star-wars-tatooine-level-1-24-walkthrough/", "1-24")</f>
        <v>1-24</v>
      </c>
      <c r="C26" s="155">
        <v>74360</v>
      </c>
      <c r="D26" s="156">
        <v>74000</v>
      </c>
      <c r="E26" s="82">
        <v>76050</v>
      </c>
      <c r="F26" s="81">
        <v>78838</v>
      </c>
      <c r="G26" s="46"/>
      <c r="H26" s="47"/>
      <c r="I26" s="51"/>
      <c r="J26" s="51"/>
      <c r="K26" s="51"/>
      <c r="L26" s="51"/>
      <c r="M26" s="51"/>
      <c r="N26" s="51"/>
      <c r="O26" s="51"/>
      <c r="P26" s="51"/>
    </row>
    <row r="27" spans="1:16" x14ac:dyDescent="0.25">
      <c r="A27" s="51"/>
      <c r="B27" s="100" t="str">
        <f>HYPERLINK("https://www.angrybirdsnest.com/angry-birds-star-wars-tatooine-level-1-25-walkthrough/", "* 1-25")</f>
        <v>* 1-25</v>
      </c>
      <c r="C27" s="157">
        <v>90590</v>
      </c>
      <c r="D27" s="158">
        <v>89140</v>
      </c>
      <c r="E27" s="84">
        <v>86010</v>
      </c>
      <c r="F27" s="83">
        <v>87775</v>
      </c>
      <c r="G27" s="18"/>
      <c r="H27" s="19" t="s">
        <v>29</v>
      </c>
      <c r="I27" s="51"/>
      <c r="J27" s="51"/>
      <c r="K27" s="52"/>
      <c r="L27" s="51"/>
      <c r="M27" s="51"/>
      <c r="N27" s="51"/>
      <c r="O27" s="51"/>
      <c r="P27" s="51"/>
    </row>
    <row r="28" spans="1:16" x14ac:dyDescent="0.25">
      <c r="A28" s="51"/>
      <c r="B28" s="90" t="str">
        <f>HYPERLINK("https://www.angrybirdsnest.com/angry-birds-star-wars-tatooine-level-1-26-walkthrough/", "1-26")</f>
        <v>1-26</v>
      </c>
      <c r="C28" s="155">
        <v>44900</v>
      </c>
      <c r="D28" s="156">
        <v>45490</v>
      </c>
      <c r="E28" s="82">
        <v>45830</v>
      </c>
      <c r="F28" s="81">
        <v>45413</v>
      </c>
      <c r="G28" s="46"/>
      <c r="H28" s="47"/>
      <c r="I28" s="51"/>
      <c r="J28" s="51"/>
      <c r="K28" s="51"/>
      <c r="L28" s="51"/>
      <c r="M28" s="51"/>
      <c r="N28" s="51"/>
      <c r="O28" s="51"/>
      <c r="P28" s="51"/>
    </row>
    <row r="29" spans="1:16" x14ac:dyDescent="0.25">
      <c r="A29" s="51"/>
      <c r="B29" s="91" t="str">
        <f>HYPERLINK("https://www.angrybirdsnest.com/angry-birds-star-wars-tatooine-level-1-27-walkthrough/", "1-27")</f>
        <v>1-27</v>
      </c>
      <c r="C29" s="157">
        <v>45720</v>
      </c>
      <c r="D29" s="158">
        <v>46380</v>
      </c>
      <c r="E29" s="84">
        <v>46110</v>
      </c>
      <c r="F29" s="83">
        <v>46505</v>
      </c>
      <c r="G29" s="18"/>
      <c r="H29" s="19"/>
      <c r="I29" s="51"/>
      <c r="J29" s="51"/>
      <c r="K29" s="51"/>
      <c r="L29" s="51"/>
      <c r="M29" s="51"/>
      <c r="N29" s="51"/>
      <c r="O29" s="51"/>
      <c r="P29" s="51"/>
    </row>
    <row r="30" spans="1:16" x14ac:dyDescent="0.25">
      <c r="A30" s="51"/>
      <c r="B30" s="90" t="str">
        <f>HYPERLINK("https://www.angrybirdsnest.com/angry-birds-star-wars-tatooine-level-1-28-walkthrough/", "1-28")</f>
        <v>1-28</v>
      </c>
      <c r="C30" s="155">
        <v>37290</v>
      </c>
      <c r="D30" s="156">
        <v>37680</v>
      </c>
      <c r="E30" s="82">
        <v>37450</v>
      </c>
      <c r="F30" s="81">
        <v>36995</v>
      </c>
      <c r="G30" s="46"/>
      <c r="H30" s="47"/>
      <c r="I30" s="51"/>
      <c r="J30" s="51"/>
      <c r="K30" s="51"/>
      <c r="L30" s="51"/>
      <c r="M30" s="51"/>
      <c r="N30" s="51"/>
      <c r="O30" s="51"/>
      <c r="P30" s="51"/>
    </row>
    <row r="31" spans="1:16" x14ac:dyDescent="0.25">
      <c r="A31" s="51"/>
      <c r="B31" s="91" t="str">
        <f>HYPERLINK("https://www.angrybirdsnest.com/angry-birds-star-wars-tatooine-level-1-29-walkthrough/", "1-29")</f>
        <v>1-29</v>
      </c>
      <c r="C31" s="157">
        <v>45660</v>
      </c>
      <c r="D31" s="158">
        <v>44660</v>
      </c>
      <c r="E31" s="84">
        <v>45660</v>
      </c>
      <c r="F31" s="83">
        <v>45280</v>
      </c>
      <c r="G31" s="18"/>
      <c r="H31" s="19"/>
      <c r="I31" s="51"/>
      <c r="J31" s="51"/>
      <c r="K31" s="51"/>
      <c r="L31" s="51"/>
      <c r="M31" s="51"/>
      <c r="N31" s="51"/>
      <c r="O31" s="51"/>
      <c r="P31" s="51"/>
    </row>
    <row r="32" spans="1:16" x14ac:dyDescent="0.25">
      <c r="A32" s="51"/>
      <c r="B32" s="90" t="str">
        <f>HYPERLINK("https://www.angrybirdsnest.com/angry-birds-star-wars-tatooine-level-1-30-walkthrough/", "1-30")</f>
        <v>1-30</v>
      </c>
      <c r="C32" s="155">
        <v>44010</v>
      </c>
      <c r="D32" s="156">
        <v>44890</v>
      </c>
      <c r="E32" s="82">
        <v>43170</v>
      </c>
      <c r="F32" s="81">
        <v>46468</v>
      </c>
      <c r="G32" s="46"/>
      <c r="H32" s="47"/>
      <c r="I32" s="51"/>
      <c r="J32" s="51"/>
      <c r="K32" s="51"/>
      <c r="L32" s="51"/>
      <c r="M32" s="51"/>
      <c r="N32" s="51"/>
      <c r="O32" s="51"/>
      <c r="P32" s="51"/>
    </row>
    <row r="33" spans="1:16" x14ac:dyDescent="0.25">
      <c r="A33" s="51"/>
      <c r="B33" s="100" t="str">
        <f>HYPERLINK("https://www.angrybirdsnest.com/angry-birds-star-wars-tatooine-level-1-31-walkthrough/", "* 1-31")</f>
        <v>* 1-31</v>
      </c>
      <c r="C33" s="157">
        <v>60850</v>
      </c>
      <c r="D33" s="158">
        <v>60210</v>
      </c>
      <c r="E33" s="85">
        <v>59960</v>
      </c>
      <c r="F33" s="86">
        <v>62513</v>
      </c>
      <c r="G33" s="48"/>
      <c r="H33" s="19" t="s">
        <v>29</v>
      </c>
      <c r="I33" s="51"/>
      <c r="J33" s="51"/>
      <c r="K33" s="51"/>
      <c r="L33" s="51"/>
      <c r="M33" s="51"/>
      <c r="N33" s="51"/>
      <c r="O33" s="51"/>
      <c r="P33" s="51"/>
    </row>
    <row r="34" spans="1:16" x14ac:dyDescent="0.25">
      <c r="A34" s="51"/>
      <c r="B34" s="90" t="str">
        <f>HYPERLINK("https://www.angrybirdsnest.com/angry-birds-star-wars-tatooine-level-1-32-walkthrough/", "1-32")</f>
        <v>1-32</v>
      </c>
      <c r="C34" s="155">
        <v>42510</v>
      </c>
      <c r="D34" s="156">
        <v>42790</v>
      </c>
      <c r="E34" s="82">
        <v>42540</v>
      </c>
      <c r="F34" s="81">
        <v>43312</v>
      </c>
      <c r="G34" s="46"/>
      <c r="H34" s="47"/>
      <c r="I34" s="51"/>
      <c r="J34" s="51"/>
      <c r="K34" s="51"/>
      <c r="L34" s="51"/>
      <c r="M34" s="51"/>
      <c r="N34" s="51"/>
      <c r="O34" s="51"/>
      <c r="P34" s="51"/>
    </row>
    <row r="35" spans="1:16" x14ac:dyDescent="0.25">
      <c r="A35" s="51"/>
      <c r="B35" s="91" t="str">
        <f>HYPERLINK("https://www.angrybirdsnest.com/angry-birds-star-wars-tatooine-level-1-33-walkthrough/", "1-33")</f>
        <v>1-33</v>
      </c>
      <c r="C35" s="157">
        <v>51520</v>
      </c>
      <c r="D35" s="158">
        <v>52140</v>
      </c>
      <c r="E35" s="84">
        <v>52190</v>
      </c>
      <c r="F35" s="83">
        <v>53898</v>
      </c>
      <c r="G35" s="18"/>
      <c r="H35" s="19"/>
      <c r="I35" s="51"/>
      <c r="J35" s="51"/>
      <c r="K35" s="51"/>
      <c r="L35" s="51"/>
      <c r="M35" s="51"/>
      <c r="N35" s="51"/>
      <c r="O35" s="51"/>
      <c r="P35" s="51"/>
    </row>
    <row r="36" spans="1:16" x14ac:dyDescent="0.25">
      <c r="A36" s="51"/>
      <c r="B36" s="90" t="str">
        <f>HYPERLINK("https://www.angrybirdsnest.com/angry-birds-star-wars-tatooine-level-1-34-walkthrough/", "1-34")</f>
        <v>1-34</v>
      </c>
      <c r="C36" s="155">
        <v>46020</v>
      </c>
      <c r="D36" s="156">
        <v>45840</v>
      </c>
      <c r="E36" s="82">
        <v>45760</v>
      </c>
      <c r="F36" s="81">
        <v>46502</v>
      </c>
      <c r="G36" s="46"/>
      <c r="H36" s="47"/>
      <c r="I36" s="51"/>
      <c r="J36" s="51"/>
      <c r="K36" s="51"/>
      <c r="L36" s="51"/>
      <c r="M36" s="51"/>
      <c r="N36" s="51"/>
      <c r="O36" s="51"/>
      <c r="P36" s="51"/>
    </row>
    <row r="37" spans="1:16" x14ac:dyDescent="0.25">
      <c r="A37" s="51"/>
      <c r="B37" s="91" t="str">
        <f>HYPERLINK("https://www.angrybirdsnest.com/angry-birds-star-wars-tatooine-level-1-35-walkthrough/", "1-35")</f>
        <v>1-35</v>
      </c>
      <c r="C37" s="157">
        <v>61170</v>
      </c>
      <c r="D37" s="158">
        <v>65240</v>
      </c>
      <c r="E37" s="84">
        <v>59830</v>
      </c>
      <c r="F37" s="83">
        <v>61450</v>
      </c>
      <c r="G37" s="18"/>
      <c r="H37" s="19"/>
      <c r="I37" s="51"/>
      <c r="J37" s="51"/>
      <c r="K37" s="51"/>
      <c r="L37" s="51"/>
      <c r="M37" s="51"/>
      <c r="N37" s="51"/>
      <c r="O37" s="51"/>
      <c r="P37" s="51"/>
    </row>
    <row r="38" spans="1:16" x14ac:dyDescent="0.25">
      <c r="A38" s="51"/>
      <c r="B38" s="90" t="str">
        <f>HYPERLINK("https://www.angrybirdsnest.com/angry-birds-star-wars-tatooine-level-1-36-walkthrough/", "1-36")</f>
        <v>1-36</v>
      </c>
      <c r="C38" s="155">
        <v>57660</v>
      </c>
      <c r="D38" s="156">
        <v>57170</v>
      </c>
      <c r="E38" s="82">
        <v>57860</v>
      </c>
      <c r="F38" s="81">
        <v>58062</v>
      </c>
      <c r="G38" s="46"/>
      <c r="H38" s="47"/>
      <c r="I38" s="51"/>
      <c r="J38" s="51"/>
      <c r="K38" s="51"/>
      <c r="L38" s="51"/>
      <c r="M38" s="51"/>
      <c r="N38" s="51"/>
      <c r="O38" s="51"/>
      <c r="P38" s="51"/>
    </row>
    <row r="39" spans="1:16" x14ac:dyDescent="0.25">
      <c r="A39" s="51"/>
      <c r="B39" s="91" t="str">
        <f>HYPERLINK("https://www.angrybirdsnest.com/angry-birds-star-wars-tatooine-level-1-37-walkthrough/", "1-37")</f>
        <v>1-37</v>
      </c>
      <c r="C39" s="157">
        <v>76840</v>
      </c>
      <c r="D39" s="158">
        <v>74390</v>
      </c>
      <c r="E39" s="84">
        <v>77670</v>
      </c>
      <c r="F39" s="83">
        <v>76078</v>
      </c>
      <c r="G39" s="18"/>
      <c r="H39" s="19"/>
      <c r="I39" s="53"/>
      <c r="J39" s="54"/>
      <c r="K39" s="51"/>
      <c r="L39" s="51"/>
      <c r="M39" s="51"/>
      <c r="N39" s="51"/>
      <c r="O39" s="51"/>
      <c r="P39" s="51"/>
    </row>
    <row r="40" spans="1:16" x14ac:dyDescent="0.25">
      <c r="A40" s="51"/>
      <c r="B40" s="90" t="str">
        <f>HYPERLINK("https://www.angrybirdsnest.com/angry-birds-star-wars-tatooine-level-1-38-walkthrough/", "1-38")</f>
        <v>1-38</v>
      </c>
      <c r="C40" s="155">
        <v>53760</v>
      </c>
      <c r="D40" s="156">
        <v>54180</v>
      </c>
      <c r="E40" s="82">
        <v>56590</v>
      </c>
      <c r="F40" s="81">
        <v>56507</v>
      </c>
      <c r="G40" s="46"/>
      <c r="H40" s="47"/>
      <c r="I40" s="51"/>
      <c r="J40" s="51"/>
      <c r="K40" s="51"/>
      <c r="L40" s="51"/>
      <c r="M40" s="51"/>
      <c r="N40" s="51"/>
      <c r="O40" s="51"/>
      <c r="P40" s="51"/>
    </row>
    <row r="41" spans="1:16" x14ac:dyDescent="0.25">
      <c r="A41" s="51"/>
      <c r="B41" s="91" t="str">
        <f>HYPERLINK("https://www.angrybirdsnest.com/angry-birds-star-wars-tatooine-level-1-39-walkthrough/", "1-39")</f>
        <v>1-39</v>
      </c>
      <c r="C41" s="157">
        <v>64160</v>
      </c>
      <c r="D41" s="158">
        <v>62630</v>
      </c>
      <c r="E41" s="84">
        <v>64050</v>
      </c>
      <c r="F41" s="83">
        <v>64401</v>
      </c>
      <c r="G41" s="18"/>
      <c r="H41" s="19"/>
      <c r="I41" s="51"/>
      <c r="J41" s="51"/>
      <c r="K41" s="51"/>
      <c r="L41" s="51"/>
      <c r="M41" s="51"/>
      <c r="N41" s="51"/>
      <c r="O41" s="51"/>
      <c r="P41" s="51"/>
    </row>
    <row r="42" spans="1:16" ht="15.75" thickBot="1" x14ac:dyDescent="0.3">
      <c r="A42" s="51"/>
      <c r="B42" s="92" t="str">
        <f>HYPERLINK("https://www.angrybirdsnest.com/angry-birds-star-wars-tatooine-level-1-40-walkthrough/", "1-40")</f>
        <v>1-40</v>
      </c>
      <c r="C42" s="159">
        <v>74170</v>
      </c>
      <c r="D42" s="160">
        <v>73150</v>
      </c>
      <c r="E42" s="87">
        <v>75710</v>
      </c>
      <c r="F42" s="88">
        <v>76253</v>
      </c>
      <c r="G42" s="46"/>
      <c r="H42" s="47"/>
      <c r="I42" s="51"/>
      <c r="J42" s="51"/>
      <c r="K42" s="51"/>
      <c r="L42" s="51"/>
      <c r="M42" s="51"/>
      <c r="N42" s="51"/>
      <c r="O42" s="51"/>
      <c r="P42" s="51"/>
    </row>
    <row r="43" spans="1:16" x14ac:dyDescent="0.25">
      <c r="A43" s="51"/>
      <c r="B43" s="150" t="s">
        <v>91</v>
      </c>
      <c r="C43" s="50">
        <f t="shared" ref="C43:D43" si="0">SUM(C3:C42)</f>
        <v>2380030</v>
      </c>
      <c r="D43" s="50">
        <f t="shared" si="0"/>
        <v>2380260</v>
      </c>
      <c r="E43" s="50">
        <f>SUM(E3:E42)</f>
        <v>2380490</v>
      </c>
      <c r="F43" s="50">
        <f>SUM(F3:F42)</f>
        <v>2406825</v>
      </c>
      <c r="G43" s="148"/>
      <c r="H43" s="57" t="s">
        <v>17</v>
      </c>
      <c r="I43" s="54"/>
      <c r="J43" s="51"/>
      <c r="K43" s="51"/>
      <c r="L43" s="51"/>
      <c r="M43" s="51"/>
      <c r="N43" s="51"/>
      <c r="O43" s="51"/>
      <c r="P43" s="51"/>
    </row>
    <row r="44" spans="1:16" ht="15.75" thickBot="1" x14ac:dyDescent="0.3">
      <c r="A44" s="51"/>
      <c r="B44" s="151" t="s">
        <v>21</v>
      </c>
      <c r="C44" s="49">
        <f>SUM(C43-H44)</f>
        <v>30</v>
      </c>
      <c r="D44" s="49">
        <f>SUM(D43-H44)</f>
        <v>260</v>
      </c>
      <c r="E44" s="49">
        <f>SUM(E43-H44)</f>
        <v>490</v>
      </c>
      <c r="F44" s="49">
        <f>SUM(F43-H44)</f>
        <v>26825</v>
      </c>
      <c r="G44" s="149"/>
      <c r="H44" s="58">
        <v>2380000</v>
      </c>
      <c r="I44" s="51"/>
      <c r="J44" s="51"/>
      <c r="K44" s="51"/>
      <c r="L44" s="51"/>
      <c r="M44" s="51"/>
      <c r="N44" s="51"/>
      <c r="O44" s="51"/>
      <c r="P44" s="51"/>
    </row>
    <row r="45" spans="1:16" ht="15.75" thickTop="1" x14ac:dyDescent="0.25">
      <c r="A45" s="51"/>
      <c r="B45" s="55"/>
      <c r="C45" s="56"/>
      <c r="D45" s="56"/>
      <c r="E45" s="56"/>
      <c r="F45" s="56"/>
      <c r="G45" s="51"/>
      <c r="H45" s="51"/>
      <c r="I45" s="51"/>
      <c r="J45" s="51"/>
      <c r="K45" s="51"/>
      <c r="L45" s="51"/>
      <c r="M45" s="51"/>
      <c r="N45" s="51"/>
      <c r="O45" s="51"/>
      <c r="P45" s="51"/>
    </row>
    <row r="46" spans="1:16" x14ac:dyDescent="0.25">
      <c r="A46" s="51"/>
      <c r="B46" s="53"/>
      <c r="C46" s="54"/>
      <c r="D46" s="56"/>
      <c r="E46" s="56"/>
      <c r="F46" s="56"/>
      <c r="G46" s="51"/>
      <c r="H46" s="51"/>
      <c r="I46" s="51"/>
      <c r="J46" s="51"/>
      <c r="K46" s="51"/>
      <c r="L46" s="51"/>
      <c r="M46" s="51"/>
      <c r="N46" s="51"/>
      <c r="O46" s="51"/>
      <c r="P46" s="51"/>
    </row>
    <row r="47" spans="1:16" x14ac:dyDescent="0.25">
      <c r="A47" s="51"/>
      <c r="B47" s="55"/>
      <c r="C47" s="56"/>
      <c r="D47" s="56"/>
      <c r="E47" s="56"/>
      <c r="F47" s="56"/>
      <c r="G47" s="51"/>
      <c r="H47" s="51"/>
      <c r="I47" s="51"/>
      <c r="J47" s="51"/>
      <c r="K47" s="51"/>
      <c r="L47" s="51"/>
      <c r="M47" s="51"/>
      <c r="N47" s="51"/>
      <c r="O47" s="51"/>
      <c r="P47" s="51"/>
    </row>
    <row r="48" spans="1:16" x14ac:dyDescent="0.25">
      <c r="A48" s="51"/>
      <c r="B48" s="55"/>
      <c r="C48" s="56"/>
      <c r="D48" s="56"/>
      <c r="E48" s="56"/>
      <c r="F48" s="56"/>
      <c r="G48" s="51"/>
      <c r="H48" s="51"/>
      <c r="I48" s="51"/>
      <c r="J48" s="51"/>
      <c r="K48" s="51"/>
      <c r="L48" s="51"/>
      <c r="M48" s="51"/>
      <c r="N48" s="51"/>
      <c r="O48" s="51"/>
      <c r="P48" s="51"/>
    </row>
    <row r="49" spans="1:16" x14ac:dyDescent="0.25">
      <c r="A49" s="51"/>
      <c r="B49" s="55"/>
      <c r="C49" s="56"/>
      <c r="D49" s="56"/>
      <c r="E49" s="56"/>
      <c r="F49" s="56"/>
      <c r="G49" s="51"/>
      <c r="H49" s="51"/>
      <c r="I49" s="51"/>
      <c r="J49" s="51"/>
      <c r="K49" s="51"/>
      <c r="L49" s="51"/>
      <c r="M49" s="51"/>
      <c r="N49" s="51"/>
      <c r="O49" s="51"/>
      <c r="P49" s="51"/>
    </row>
    <row r="50" spans="1:16" x14ac:dyDescent="0.25">
      <c r="A50" s="51"/>
      <c r="B50" s="55"/>
      <c r="C50" s="56"/>
      <c r="D50" s="56"/>
      <c r="E50" s="56"/>
      <c r="F50" s="56"/>
      <c r="G50" s="51"/>
      <c r="H50" s="51"/>
      <c r="I50" s="51"/>
      <c r="J50" s="51"/>
      <c r="K50" s="51"/>
      <c r="L50" s="51"/>
      <c r="M50" s="51"/>
      <c r="N50" s="51"/>
      <c r="O50" s="51"/>
      <c r="P50" s="51"/>
    </row>
    <row r="51" spans="1:16" x14ac:dyDescent="0.25">
      <c r="A51" s="51"/>
      <c r="B51" s="55"/>
      <c r="C51" s="56"/>
      <c r="D51" s="56"/>
      <c r="E51" s="56"/>
      <c r="F51" s="56"/>
      <c r="G51" s="51"/>
      <c r="H51" s="51"/>
      <c r="I51" s="51"/>
      <c r="J51" s="51"/>
      <c r="K51" s="51"/>
      <c r="L51" s="51"/>
      <c r="M51" s="51"/>
      <c r="N51" s="51"/>
      <c r="O51" s="51"/>
      <c r="P51" s="51"/>
    </row>
    <row r="52" spans="1:16" x14ac:dyDescent="0.25">
      <c r="A52" s="51"/>
      <c r="B52" s="55"/>
      <c r="C52" s="56"/>
      <c r="D52" s="56"/>
      <c r="E52" s="56"/>
      <c r="F52" s="56"/>
      <c r="G52" s="51"/>
      <c r="H52" s="51"/>
      <c r="I52" s="51"/>
      <c r="J52" s="51"/>
      <c r="K52" s="51"/>
      <c r="L52" s="51"/>
      <c r="M52" s="51"/>
      <c r="N52" s="51"/>
      <c r="O52" s="51"/>
      <c r="P52" s="51"/>
    </row>
    <row r="53" spans="1:16" x14ac:dyDescent="0.25">
      <c r="A53" s="51"/>
      <c r="B53" s="55"/>
      <c r="C53" s="56"/>
      <c r="D53" s="56"/>
      <c r="E53" s="56"/>
      <c r="F53" s="56"/>
      <c r="G53" s="51"/>
      <c r="H53" s="51"/>
      <c r="I53" s="51"/>
      <c r="J53" s="51"/>
      <c r="K53" s="51"/>
      <c r="L53" s="51"/>
      <c r="M53" s="51"/>
      <c r="N53" s="51"/>
      <c r="O53" s="51"/>
      <c r="P53" s="51"/>
    </row>
    <row r="54" spans="1:16" ht="174.75" customHeight="1" x14ac:dyDescent="0.25">
      <c r="A54" s="51"/>
      <c r="B54" s="55"/>
      <c r="C54" s="56"/>
      <c r="D54" s="56"/>
      <c r="E54" s="56"/>
      <c r="F54" s="56"/>
      <c r="G54" s="51"/>
      <c r="H54" s="51"/>
      <c r="I54" s="51"/>
      <c r="J54" s="51"/>
      <c r="K54" s="51"/>
      <c r="L54" s="51"/>
      <c r="M54" s="51"/>
      <c r="N54" s="51"/>
      <c r="O54" s="51"/>
      <c r="P54" s="51"/>
    </row>
    <row r="55" spans="1:16" x14ac:dyDescent="0.25">
      <c r="A55" s="51"/>
    </row>
    <row r="56" spans="1:16" x14ac:dyDescent="0.25">
      <c r="A56" s="51"/>
    </row>
  </sheetData>
  <mergeCells count="11">
    <mergeCell ref="J14:K14"/>
    <mergeCell ref="J15:K15"/>
    <mergeCell ref="J17:K17"/>
    <mergeCell ref="J18:K18"/>
    <mergeCell ref="J19:K19"/>
    <mergeCell ref="J13:K13"/>
    <mergeCell ref="B1:K1"/>
    <mergeCell ref="F2:G2"/>
    <mergeCell ref="J2:K2"/>
    <mergeCell ref="J11:K11"/>
    <mergeCell ref="J12:K12"/>
  </mergeCells>
  <conditionalFormatting sqref="C3:C42">
    <cfRule type="expression" dxfId="22" priority="4" stopIfTrue="1">
      <formula>NOT($C3&lt;&gt;"")</formula>
    </cfRule>
    <cfRule type="expression" dxfId="21" priority="6" stopIfTrue="1">
      <formula>$C3&gt;$F3+4000</formula>
    </cfRule>
    <cfRule type="expression" dxfId="20" priority="12" stopIfTrue="1">
      <formula>$C3&lt;$F3-3000</formula>
    </cfRule>
    <cfRule type="expression" dxfId="19" priority="19" stopIfTrue="1">
      <formula>$C3&lt;$F3-2000</formula>
    </cfRule>
    <cfRule type="expression" dxfId="18" priority="20" stopIfTrue="1">
      <formula>$C3&lt;$F3-1000</formula>
    </cfRule>
    <cfRule type="expression" dxfId="17" priority="21" stopIfTrue="1">
      <formula>$C3&gt;$F3</formula>
    </cfRule>
  </conditionalFormatting>
  <conditionalFormatting sqref="D3:D42">
    <cfRule type="expression" dxfId="16" priority="3" stopIfTrue="1">
      <formula>NOT($D3&lt;&gt;"")</formula>
    </cfRule>
    <cfRule type="expression" dxfId="15" priority="7" stopIfTrue="1">
      <formula>$D3&gt;$F3+4000</formula>
    </cfRule>
    <cfRule type="expression" dxfId="14" priority="11" stopIfTrue="1">
      <formula>$D3&lt;$F3-3000</formula>
    </cfRule>
    <cfRule type="expression" dxfId="13" priority="16" stopIfTrue="1">
      <formula>$D3&lt;$F3-2000</formula>
    </cfRule>
    <cfRule type="expression" dxfId="12" priority="17" stopIfTrue="1">
      <formula>$D3&lt;$F3-1000</formula>
    </cfRule>
    <cfRule type="expression" dxfId="11" priority="18" stopIfTrue="1">
      <formula>$D3&gt;$F3</formula>
    </cfRule>
  </conditionalFormatting>
  <conditionalFormatting sqref="E3:E42">
    <cfRule type="expression" dxfId="10" priority="2" stopIfTrue="1">
      <formula>NOT($E3&lt;&gt;"")</formula>
    </cfRule>
    <cfRule type="expression" dxfId="9" priority="5" stopIfTrue="1">
      <formula>$E3&gt;$F3+4000</formula>
    </cfRule>
    <cfRule type="expression" dxfId="8" priority="10" stopIfTrue="1">
      <formula>$E3&lt;$F3-3000</formula>
    </cfRule>
    <cfRule type="expression" dxfId="7" priority="13" stopIfTrue="1">
      <formula>$E3&lt;$F3-2000</formula>
    </cfRule>
    <cfRule type="expression" dxfId="6" priority="14" stopIfTrue="1">
      <formula>$E3&lt;$F3-1000</formula>
    </cfRule>
    <cfRule type="expression" dxfId="5" priority="15" stopIfTrue="1">
      <formula>$E3&gt;$F3</formula>
    </cfRule>
  </conditionalFormatting>
  <conditionalFormatting sqref="C43:F43">
    <cfRule type="cellIs" dxfId="4" priority="22" stopIfTrue="1" operator="greaterThan">
      <formula>$H$44</formula>
    </cfRule>
    <cfRule type="cellIs" dxfId="3" priority="23" stopIfTrue="1" operator="lessThan">
      <formula>$H$44</formula>
    </cfRule>
  </conditionalFormatting>
  <conditionalFormatting sqref="C44:F44">
    <cfRule type="cellIs" dxfId="2" priority="8" operator="lessThan">
      <formula>0</formula>
    </cfRule>
    <cfRule type="cellIs" dxfId="1" priority="9" operator="greaterThan">
      <formula>0</formula>
    </cfRule>
  </conditionalFormatting>
  <conditionalFormatting sqref="J10">
    <cfRule type="expression" dxfId="0" priority="1">
      <formula>NOT($J10&lt;&gt;"")</formula>
    </cfRule>
  </conditionalFormatting>
  <hyperlinks>
    <hyperlink ref="J18:K18" location="'Trophy Trackers'!A1" display="Trophy Trackers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Trophy Trackers</vt:lpstr>
      <vt:lpstr>Level Scores - Tatooine</vt:lpstr>
      <vt:lpstr>Level Scores - Death Star</vt:lpstr>
      <vt:lpstr>Level Scores - Hoth</vt:lpstr>
      <vt:lpstr>Level Scores - Path Of The Jedi</vt:lpstr>
      <vt:lpstr>Level Scores - Exclusive Levels</vt:lpstr>
      <vt:lpstr>Example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Angry Birds: Star Wars</dc:title>
  <dc:creator>CypherNova139</dc:creator>
  <dcterms:created xsi:type="dcterms:W3CDTF">2017-08-29T03:59:06Z</dcterms:created>
  <dcterms:modified xsi:type="dcterms:W3CDTF">2020-01-30T08:00:51Z</dcterms:modified>
</cp:coreProperties>
</file>